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UBLICATIONS\Annual Bulletin\CA\Web Package\2017 Crop Year\"/>
    </mc:Choice>
  </mc:AlternateContent>
  <bookViews>
    <workbookView xWindow="0" yWindow="0" windowWidth="20160" windowHeight="8715" tabRatio="821"/>
  </bookViews>
  <sheets>
    <sheet name="1-ov-tb-01" sheetId="1" r:id="rId1"/>
    <sheet name="1-ov-tb-02" sheetId="15" r:id="rId2"/>
    <sheet name="1-ov-tb-03" sheetId="3" r:id="rId3"/>
    <sheet name="1-ov-tb-04" sheetId="4" r:id="rId4"/>
    <sheet name="1-ov-tb-07" sheetId="5" r:id="rId5"/>
    <sheet name="1-ov-tb-08" sheetId="6" r:id="rId6"/>
    <sheet name="1-ov-tb-09 2017" sheetId="8" r:id="rId7"/>
    <sheet name="1-ov-tb-10 2017" sheetId="10" r:id="rId8"/>
    <sheet name="1-ov-tb-11 " sheetId="11" r:id="rId9"/>
    <sheet name="1-ov-tb-12 " sheetId="16" r:id="rId10"/>
    <sheet name="1-ov-tb-13" sheetId="13" r:id="rId11"/>
  </sheets>
  <definedNames>
    <definedName name="_xlnm.Print_Area" localSheetId="0">'1-ov-tb-01'!$A$1:$G$25</definedName>
    <definedName name="_xlnm.Print_Area" localSheetId="1">'1-ov-tb-02'!$A$1:$F$16</definedName>
    <definedName name="_xlnm.Print_Area" localSheetId="2">'1-ov-tb-03'!#REF!</definedName>
    <definedName name="_xlnm.Print_Area" localSheetId="3">'1-ov-tb-04'!$A$1:$D$24</definedName>
    <definedName name="_xlnm.Print_Area" localSheetId="4">'1-ov-tb-07'!$A$1:$I$29</definedName>
    <definedName name="_xlnm.Print_Area" localSheetId="5">'1-ov-tb-08'!$A$1:$G$74</definedName>
    <definedName name="_xlnm.Print_Area" localSheetId="6">'1-ov-tb-09 2017'!$A$1:$H$89</definedName>
    <definedName name="_xlnm.Print_Area" localSheetId="7">'1-ov-tb-10 2017'!$A$1:$H$23</definedName>
    <definedName name="_xlnm.Print_Area" localSheetId="8">'1-ov-tb-11 '!$A$1:$I$32</definedName>
    <definedName name="_xlnm.Print_Area" localSheetId="9">'1-ov-tb-12 '!$A$1:$E$65</definedName>
    <definedName name="_xlnm.Print_Area" localSheetId="10">'1-ov-tb-13'!$A$1:$F$53</definedName>
    <definedName name="_xlnm.Print_Titles" localSheetId="6">'1-ov-tb-09 2017'!$1:$4</definedName>
    <definedName name="_xlnm.Print_Titles" localSheetId="9">'1-ov-tb-12 '!$1:$3</definedName>
    <definedName name="Z_572EB0DD_300A_47BD_BE7D_63D572A749B1_.wvu.Cols" localSheetId="7" hidden="1">'1-ov-tb-10 2017'!$E:$E</definedName>
    <definedName name="Z_572EB0DD_300A_47BD_BE7D_63D572A749B1_.wvu.PrintArea" localSheetId="0" hidden="1">'1-ov-tb-01'!$A$1:$G$25</definedName>
    <definedName name="Z_572EB0DD_300A_47BD_BE7D_63D572A749B1_.wvu.PrintArea" localSheetId="3" hidden="1">'1-ov-tb-04'!$A$1:$D$24</definedName>
    <definedName name="Z_572EB0DD_300A_47BD_BE7D_63D572A749B1_.wvu.PrintArea" localSheetId="4" hidden="1">'1-ov-tb-07'!$A$1:$I$28</definedName>
    <definedName name="Z_572EB0DD_300A_47BD_BE7D_63D572A749B1_.wvu.PrintArea" localSheetId="5" hidden="1">'1-ov-tb-08'!$A$1:$G$73</definedName>
    <definedName name="Z_572EB0DD_300A_47BD_BE7D_63D572A749B1_.wvu.PrintArea" localSheetId="6" hidden="1">'1-ov-tb-09 2017'!$A$1:$H$89</definedName>
    <definedName name="Z_572EB0DD_300A_47BD_BE7D_63D572A749B1_.wvu.PrintArea" localSheetId="7" hidden="1">'1-ov-tb-10 2017'!$A$1:$H$22</definedName>
    <definedName name="Z_572EB0DD_300A_47BD_BE7D_63D572A749B1_.wvu.PrintArea" localSheetId="8" hidden="1">'1-ov-tb-11 '!$A$1:$I$32</definedName>
    <definedName name="Z_572EB0DD_300A_47BD_BE7D_63D572A749B1_.wvu.PrintArea" localSheetId="10" hidden="1">'1-ov-tb-13'!$A$1:$F$53</definedName>
    <definedName name="Z_572EB0DD_300A_47BD_BE7D_63D572A749B1_.wvu.PrintTitles" localSheetId="6" hidden="1">'1-ov-tb-09 2017'!$1:$4</definedName>
    <definedName name="Z_873DCBBA_D251_4338_AD66_8DDC08D54616_.wvu.Cols" localSheetId="7" hidden="1">'1-ov-tb-10 2017'!$E:$E</definedName>
    <definedName name="Z_873DCBBA_D251_4338_AD66_8DDC08D54616_.wvu.PrintArea" localSheetId="0" hidden="1">'1-ov-tb-01'!$A$1:$G$25</definedName>
    <definedName name="Z_873DCBBA_D251_4338_AD66_8DDC08D54616_.wvu.PrintArea" localSheetId="2" hidden="1">'1-ov-tb-03'!#REF!</definedName>
    <definedName name="Z_873DCBBA_D251_4338_AD66_8DDC08D54616_.wvu.PrintArea" localSheetId="3" hidden="1">'1-ov-tb-04'!$A$1:$D$24</definedName>
    <definedName name="Z_873DCBBA_D251_4338_AD66_8DDC08D54616_.wvu.PrintArea" localSheetId="4" hidden="1">'1-ov-tb-07'!$A$1:$I$28</definedName>
    <definedName name="Z_873DCBBA_D251_4338_AD66_8DDC08D54616_.wvu.PrintArea" localSheetId="5" hidden="1">'1-ov-tb-08'!$A$1:$G$73</definedName>
    <definedName name="Z_873DCBBA_D251_4338_AD66_8DDC08D54616_.wvu.PrintArea" localSheetId="6" hidden="1">'1-ov-tb-09 2017'!$A$1:$H$89</definedName>
    <definedName name="Z_873DCBBA_D251_4338_AD66_8DDC08D54616_.wvu.PrintArea" localSheetId="7" hidden="1">'1-ov-tb-10 2017'!$A$1:$H$22</definedName>
    <definedName name="Z_873DCBBA_D251_4338_AD66_8DDC08D54616_.wvu.PrintArea" localSheetId="8" hidden="1">'1-ov-tb-11 '!$A$1:$I$32</definedName>
    <definedName name="Z_873DCBBA_D251_4338_AD66_8DDC08D54616_.wvu.PrintArea" localSheetId="10" hidden="1">'1-ov-tb-13'!$A$1:$F$53</definedName>
    <definedName name="Z_873DCBBA_D251_4338_AD66_8DDC08D54616_.wvu.PrintTitles" localSheetId="6" hidden="1">'1-ov-tb-09 2017'!$1:$4</definedName>
    <definedName name="Z_94073BD0_C5DE_4F68_B048_13CD46AAA0AA_.wvu.Cols" localSheetId="7" hidden="1">'1-ov-tb-10 2017'!$E:$E</definedName>
    <definedName name="Z_94073BD0_C5DE_4F68_B048_13CD46AAA0AA_.wvu.PrintArea" localSheetId="0" hidden="1">'1-ov-tb-01'!$A$1:$G$25</definedName>
    <definedName name="Z_94073BD0_C5DE_4F68_B048_13CD46AAA0AA_.wvu.PrintArea" localSheetId="2" hidden="1">'1-ov-tb-03'!#REF!</definedName>
    <definedName name="Z_94073BD0_C5DE_4F68_B048_13CD46AAA0AA_.wvu.PrintArea" localSheetId="3" hidden="1">'1-ov-tb-04'!$A$1:$D$24</definedName>
    <definedName name="Z_94073BD0_C5DE_4F68_B048_13CD46AAA0AA_.wvu.PrintArea" localSheetId="4" hidden="1">'1-ov-tb-07'!$A$1:$I$28</definedName>
    <definedName name="Z_94073BD0_C5DE_4F68_B048_13CD46AAA0AA_.wvu.PrintArea" localSheetId="5" hidden="1">'1-ov-tb-08'!$A$1:$G$73</definedName>
    <definedName name="Z_94073BD0_C5DE_4F68_B048_13CD46AAA0AA_.wvu.PrintArea" localSheetId="6" hidden="1">'1-ov-tb-09 2017'!$A$1:$H$89</definedName>
    <definedName name="Z_94073BD0_C5DE_4F68_B048_13CD46AAA0AA_.wvu.PrintArea" localSheetId="7" hidden="1">'1-ov-tb-10 2017'!$A$1:$H$22</definedName>
    <definedName name="Z_94073BD0_C5DE_4F68_B048_13CD46AAA0AA_.wvu.PrintArea" localSheetId="8" hidden="1">'1-ov-tb-11 '!$A$1:$I$32</definedName>
    <definedName name="Z_94073BD0_C5DE_4F68_B048_13CD46AAA0AA_.wvu.PrintArea" localSheetId="10" hidden="1">'1-ov-tb-13'!$A$1:$F$53</definedName>
    <definedName name="Z_94073BD0_C5DE_4F68_B048_13CD46AAA0AA_.wvu.PrintTitles" localSheetId="6" hidden="1">'1-ov-tb-09 2017'!$1:$4</definedName>
    <definedName name="Z_9EC70E18_8C3A_46F5_BE67_33C10C055D84_.wvu.Cols" localSheetId="7" hidden="1">'1-ov-tb-10 2017'!$E:$E</definedName>
    <definedName name="Z_9EC70E18_8C3A_46F5_BE67_33C10C055D84_.wvu.PrintArea" localSheetId="0" hidden="1">'1-ov-tb-01'!$A$1:$G$25</definedName>
    <definedName name="Z_9EC70E18_8C3A_46F5_BE67_33C10C055D84_.wvu.PrintArea" localSheetId="3" hidden="1">'1-ov-tb-04'!$A$1:$D$24</definedName>
    <definedName name="Z_9EC70E18_8C3A_46F5_BE67_33C10C055D84_.wvu.PrintArea" localSheetId="4" hidden="1">'1-ov-tb-07'!$A$1:$I$28</definedName>
    <definedName name="Z_9EC70E18_8C3A_46F5_BE67_33C10C055D84_.wvu.PrintArea" localSheetId="5" hidden="1">'1-ov-tb-08'!$A$1:$G$73</definedName>
    <definedName name="Z_9EC70E18_8C3A_46F5_BE67_33C10C055D84_.wvu.PrintArea" localSheetId="6" hidden="1">'1-ov-tb-09 2017'!$A$1:$H$89</definedName>
    <definedName name="Z_9EC70E18_8C3A_46F5_BE67_33C10C055D84_.wvu.PrintArea" localSheetId="7" hidden="1">'1-ov-tb-10 2017'!$A$1:$H$22</definedName>
    <definedName name="Z_9EC70E18_8C3A_46F5_BE67_33C10C055D84_.wvu.PrintArea" localSheetId="8" hidden="1">'1-ov-tb-11 '!$A$1:$I$32</definedName>
    <definedName name="Z_9EC70E18_8C3A_46F5_BE67_33C10C055D84_.wvu.PrintArea" localSheetId="10" hidden="1">'1-ov-tb-13'!$A$1:$F$53</definedName>
    <definedName name="Z_9EC70E18_8C3A_46F5_BE67_33C10C055D84_.wvu.PrintTitles" localSheetId="6" hidden="1">'1-ov-tb-09 2017'!$1:$4</definedName>
  </definedNames>
  <calcPr calcId="152511"/>
  <customWorkbookViews>
    <customWorkbookView name="vancje - Personal View" guid="{9EC70E18-8C3A-46F5-BE67-33C10C055D84}" autoUpdate="1" mergeInterval="5" personalView="1" maximized="1" xWindow="1912" yWindow="48" windowWidth="1296" windowHeight="1040" tabRatio="821" activeSheetId="11"/>
    <customWorkbookView name="Avila, Rosa - NASS - Personal View" guid="{572EB0DD-300A-47BD-BE7D-63D572A749B1}" mergeInterval="0" personalView="1" maximized="1" xWindow="1272" yWindow="-8" windowWidth="1296" windowHeight="1040" tabRatio="821" activeSheetId="8"/>
    <customWorkbookView name="Andersen, Daniel - NASS - Personal View" guid="{873DCBBA-D251-4338-AD66-8DDC08D54616}" mergeInterval="0" personalView="1" maximized="1" xWindow="1272" yWindow="-8" windowWidth="1296" windowHeight="1040" tabRatio="821" activeSheetId="6"/>
    <customWorkbookView name="Gallegos, Evyan - NASS - Personal View" guid="{94073BD0-C5DE-4F68-B048-13CD46AAA0AA}" mergeInterval="0" personalView="1" maximized="1" xWindow="1272" yWindow="-8" windowWidth="1296" windowHeight="1040" tabRatio="821" activeSheetId="8"/>
    <customWorkbookView name="lettjo - Personal View" guid="{4469A93A-A998-4B0C-91A8-B1FA6F5D307B}" mergeInterval="0" personalView="1" maximized="1" xWindow="1" yWindow="1" windowWidth="1280" windowHeight="806" activeSheetId="1"/>
  </customWorkbookViews>
</workbook>
</file>

<file path=xl/calcChain.xml><?xml version="1.0" encoding="utf-8"?>
<calcChain xmlns="http://schemas.openxmlformats.org/spreadsheetml/2006/main">
  <c r="C67" i="6" l="1"/>
  <c r="C68" i="6" l="1"/>
  <c r="F68" i="6"/>
  <c r="C56" i="6"/>
  <c r="F56" i="6"/>
  <c r="C52" i="6"/>
  <c r="F52" i="6"/>
  <c r="D68" i="6"/>
  <c r="C62" i="6"/>
  <c r="F62" i="6"/>
  <c r="E60" i="6"/>
  <c r="D56" i="6"/>
  <c r="D60" i="6" s="1"/>
  <c r="F31" i="6"/>
  <c r="E44" i="6"/>
  <c r="E38" i="6"/>
  <c r="G68" i="6"/>
  <c r="D62" i="6"/>
  <c r="E62" i="6"/>
  <c r="G56" i="6"/>
  <c r="G52" i="6"/>
  <c r="D52" i="6"/>
  <c r="E52" i="6"/>
  <c r="G31" i="6"/>
  <c r="C31" i="6"/>
  <c r="D31" i="6"/>
  <c r="C44" i="6"/>
  <c r="D44" i="6"/>
  <c r="F44" i="6"/>
  <c r="C38" i="6"/>
  <c r="D38" i="6"/>
  <c r="F38" i="6"/>
  <c r="C33" i="6"/>
  <c r="D33" i="6"/>
  <c r="E33" i="6"/>
  <c r="F33" i="6"/>
  <c r="C60" i="6" l="1"/>
  <c r="F60" i="6"/>
  <c r="E31" i="6"/>
  <c r="E56" i="6" s="1"/>
  <c r="E68" i="6"/>
  <c r="E15" i="6"/>
  <c r="C23" i="6"/>
  <c r="C4" i="6"/>
  <c r="D23" i="6"/>
  <c r="D15" i="6"/>
  <c r="D4" i="6"/>
  <c r="E4" i="6"/>
  <c r="F23" i="6"/>
  <c r="F15" i="6"/>
  <c r="F4" i="6"/>
  <c r="G15" i="6"/>
  <c r="G4" i="6"/>
  <c r="G62" i="6"/>
  <c r="G44" i="6"/>
  <c r="G38" i="6"/>
  <c r="G33" i="6"/>
  <c r="E23" i="6"/>
  <c r="G23" i="6"/>
  <c r="C15" i="6"/>
  <c r="H21" i="5"/>
  <c r="D11" i="5"/>
  <c r="C11" i="5"/>
  <c r="B19" i="5"/>
  <c r="I21" i="5"/>
  <c r="G29" i="6" l="1"/>
  <c r="F29" i="6"/>
  <c r="C29" i="6"/>
  <c r="D29" i="6"/>
  <c r="E29" i="6"/>
  <c r="G60" i="6" l="1"/>
  <c r="G28" i="11"/>
  <c r="G16" i="11"/>
  <c r="E51" i="13" l="1"/>
  <c r="E50" i="13"/>
  <c r="E49" i="13"/>
  <c r="E48" i="13"/>
  <c r="E47" i="13"/>
  <c r="E46" i="13"/>
  <c r="E44" i="13"/>
  <c r="E43" i="13"/>
  <c r="E42" i="13"/>
  <c r="E41" i="13"/>
  <c r="E40" i="13"/>
  <c r="E39" i="13"/>
  <c r="E37" i="13"/>
  <c r="E36" i="13"/>
  <c r="E35" i="13"/>
  <c r="E34" i="13"/>
  <c r="E32" i="13"/>
  <c r="E31" i="13"/>
  <c r="E30" i="13"/>
  <c r="E29" i="13"/>
  <c r="E28" i="13"/>
  <c r="E27" i="13"/>
  <c r="E26" i="13"/>
  <c r="E25" i="13"/>
  <c r="E23" i="13"/>
  <c r="E22" i="13"/>
  <c r="E21" i="13"/>
  <c r="E20" i="13"/>
  <c r="E19" i="13"/>
  <c r="E18" i="13"/>
  <c r="E16" i="13"/>
  <c r="E15" i="13"/>
  <c r="E14" i="13"/>
  <c r="E13" i="13"/>
  <c r="E12" i="13"/>
  <c r="E11" i="13"/>
  <c r="E9" i="13"/>
  <c r="E8" i="13"/>
  <c r="E7" i="13"/>
  <c r="E6" i="13"/>
  <c r="E28" i="8"/>
  <c r="F28" i="8"/>
  <c r="D28" i="8"/>
  <c r="E20" i="8"/>
  <c r="D20" i="8"/>
  <c r="G21" i="5" l="1"/>
  <c r="B11" i="5"/>
  <c r="I14" i="5"/>
  <c r="I18" i="5" s="1"/>
  <c r="H14" i="5"/>
  <c r="H18" i="5" s="1"/>
  <c r="I25" i="5" l="1"/>
  <c r="I15" i="5" s="1"/>
  <c r="G14" i="5"/>
  <c r="G18" i="5" s="1"/>
  <c r="G25" i="5" s="1"/>
  <c r="D20" i="5" l="1"/>
  <c r="I22" i="5"/>
  <c r="D12" i="5"/>
  <c r="D16" i="5"/>
  <c r="I6" i="5"/>
  <c r="G15" i="5"/>
  <c r="B24" i="5"/>
  <c r="B20" i="5"/>
  <c r="B16" i="5"/>
  <c r="G6" i="5"/>
  <c r="G22" i="5"/>
  <c r="B12" i="5"/>
  <c r="H25" i="5" l="1"/>
  <c r="H6" i="5" l="1"/>
  <c r="C20" i="5"/>
  <c r="H22" i="5"/>
  <c r="C16" i="5"/>
  <c r="H15" i="5"/>
  <c r="C12" i="5"/>
</calcChain>
</file>

<file path=xl/sharedStrings.xml><?xml version="1.0" encoding="utf-8"?>
<sst xmlns="http://schemas.openxmlformats.org/spreadsheetml/2006/main" count="663" uniqueCount="481">
  <si>
    <t>State</t>
  </si>
  <si>
    <t>Rank</t>
  </si>
  <si>
    <t>Total Value</t>
  </si>
  <si>
    <t>Melons, Honeydew</t>
  </si>
  <si>
    <t>Apricots</t>
  </si>
  <si>
    <t>Asparagus</t>
  </si>
  <si>
    <t>Broccoli</t>
  </si>
  <si>
    <t>Peaches, Clingstone</t>
  </si>
  <si>
    <t>Peaches, Freestone</t>
  </si>
  <si>
    <t>Cauliflower</t>
  </si>
  <si>
    <t>Celery</t>
  </si>
  <si>
    <t>Lemons</t>
  </si>
  <si>
    <t>Peppers, Bell</t>
  </si>
  <si>
    <t>Lettuce, Head</t>
  </si>
  <si>
    <t>Tomatoes, Processing</t>
  </si>
  <si>
    <t>Lettuce, Leaf</t>
  </si>
  <si>
    <t>Lettuce, Romaine</t>
  </si>
  <si>
    <t>Walnuts</t>
  </si>
  <si>
    <t>Melons, Cantaloupe</t>
  </si>
  <si>
    <t>Commodity</t>
  </si>
  <si>
    <t>Milk and Cream</t>
  </si>
  <si>
    <t>Grapes, All</t>
  </si>
  <si>
    <t>Almonds (shelled)</t>
  </si>
  <si>
    <t>Cattle and Calves</t>
  </si>
  <si>
    <t>Lettuce, All</t>
  </si>
  <si>
    <t>Berries, All Strawberries</t>
  </si>
  <si>
    <t>Tomatoes, All</t>
  </si>
  <si>
    <t>Rice</t>
  </si>
  <si>
    <t>Oranges, All</t>
  </si>
  <si>
    <t>County</t>
  </si>
  <si>
    <t>Total Value and Rank</t>
  </si>
  <si>
    <t>Leading Commodities</t>
  </si>
  <si>
    <t>Fresno</t>
  </si>
  <si>
    <t>Tulare</t>
  </si>
  <si>
    <t>Kern</t>
  </si>
  <si>
    <t>Monterey</t>
  </si>
  <si>
    <t>Merced</t>
  </si>
  <si>
    <t>Stanislaus</t>
  </si>
  <si>
    <t>San Joaquin</t>
  </si>
  <si>
    <t>Ventura</t>
  </si>
  <si>
    <t>Barley</t>
  </si>
  <si>
    <t>Beans, Dry</t>
  </si>
  <si>
    <t>Cottonseed</t>
  </si>
  <si>
    <t>Hay, All</t>
  </si>
  <si>
    <t>Oats</t>
  </si>
  <si>
    <t>Potatoes (Excl.  Sweet)</t>
  </si>
  <si>
    <t>Potatoes, Sweet</t>
  </si>
  <si>
    <t>Melons, Watermelon</t>
  </si>
  <si>
    <t>Other Field Crops</t>
  </si>
  <si>
    <t>Squash</t>
  </si>
  <si>
    <t>Apples</t>
  </si>
  <si>
    <t>Tomatoes, Fresh</t>
  </si>
  <si>
    <t>Grapes</t>
  </si>
  <si>
    <t>Honey</t>
  </si>
  <si>
    <t>Oranges, Valencia</t>
  </si>
  <si>
    <t>Turkeys</t>
  </si>
  <si>
    <t>Pecans</t>
  </si>
  <si>
    <t>Value of Crop Production</t>
  </si>
  <si>
    <t xml:space="preserve">  Food grains</t>
  </si>
  <si>
    <t xml:space="preserve">  Feed crops</t>
  </si>
  <si>
    <t xml:space="preserve">  Cotton</t>
  </si>
  <si>
    <t xml:space="preserve">  Oil crops</t>
  </si>
  <si>
    <t xml:space="preserve">  Fruits and tree nuts</t>
  </si>
  <si>
    <t xml:space="preserve">  Vegetables</t>
  </si>
  <si>
    <t xml:space="preserve">  All other crops</t>
  </si>
  <si>
    <t xml:space="preserve">  Home consumption</t>
  </si>
  <si>
    <t>Value of Livestock Production</t>
  </si>
  <si>
    <t xml:space="preserve">  Meat animals</t>
  </si>
  <si>
    <t xml:space="preserve">  Dairy products</t>
  </si>
  <si>
    <t xml:space="preserve">  Poultry and eggs</t>
  </si>
  <si>
    <t xml:space="preserve">  Miscellaneous livestock</t>
  </si>
  <si>
    <t>Revenues from Services and Forestry</t>
  </si>
  <si>
    <t xml:space="preserve">  Machine hire and custom work</t>
  </si>
  <si>
    <t xml:space="preserve">  Forest products sold</t>
  </si>
  <si>
    <t xml:space="preserve">  Other farm income</t>
  </si>
  <si>
    <t>less:</t>
  </si>
  <si>
    <t>Purchased Inputs</t>
  </si>
  <si>
    <t xml:space="preserve">  Farm Origin</t>
  </si>
  <si>
    <t xml:space="preserve">    Feed purchased</t>
  </si>
  <si>
    <t xml:space="preserve">    Livestock and poultry purchased</t>
  </si>
  <si>
    <t xml:space="preserve">    Seed purchased</t>
  </si>
  <si>
    <t xml:space="preserve">  Manufactured Inputs</t>
  </si>
  <si>
    <t xml:space="preserve">    Fertilizers and lime</t>
  </si>
  <si>
    <t xml:space="preserve">    Pesticides</t>
  </si>
  <si>
    <t xml:space="preserve">    Petroleum fuel and oils</t>
  </si>
  <si>
    <t xml:space="preserve">    Electricity</t>
  </si>
  <si>
    <t xml:space="preserve">  Other Purchased Inputs</t>
  </si>
  <si>
    <t xml:space="preserve">    Repair and maintenance of capital items</t>
  </si>
  <si>
    <t xml:space="preserve">    Machine hire and custom work</t>
  </si>
  <si>
    <t xml:space="preserve">    Marketing, storage, and transportation expenses</t>
  </si>
  <si>
    <t xml:space="preserve">    Miscellaneous expenses</t>
  </si>
  <si>
    <t>plus:</t>
  </si>
  <si>
    <t>Net Government Transactions</t>
  </si>
  <si>
    <t xml:space="preserve">    + Direct Government payments</t>
  </si>
  <si>
    <t xml:space="preserve">    - Property taxes</t>
  </si>
  <si>
    <t>Gross Value Added</t>
  </si>
  <si>
    <t>Capital Consumption</t>
  </si>
  <si>
    <t>Net Value Added</t>
  </si>
  <si>
    <t>Payments to Stakeholders</t>
  </si>
  <si>
    <t xml:space="preserve">    Employee compensation (total hired labor)</t>
  </si>
  <si>
    <t>NET FARM INCOME</t>
  </si>
  <si>
    <t>Year</t>
  </si>
  <si>
    <t>$1,000-         $9,999</t>
  </si>
  <si>
    <t>$10,000-$99,999</t>
  </si>
  <si>
    <t>Total</t>
  </si>
  <si>
    <t>Average Size of Farms</t>
  </si>
  <si>
    <t>$100,000-</t>
  </si>
  <si>
    <t>$250,000-</t>
  </si>
  <si>
    <t>$500,000+</t>
  </si>
  <si>
    <t>$100,000+</t>
  </si>
  <si>
    <t xml:space="preserve">Number </t>
  </si>
  <si>
    <t>1,000 Acres</t>
  </si>
  <si>
    <t>Acres</t>
  </si>
  <si>
    <t>Stations</t>
  </si>
  <si>
    <t>Percent of Normal</t>
  </si>
  <si>
    <t>Inches</t>
  </si>
  <si>
    <t>Area Harvested</t>
  </si>
  <si>
    <t>Number</t>
  </si>
  <si>
    <t>Percent</t>
  </si>
  <si>
    <t>1,000 Tons</t>
  </si>
  <si>
    <t>Corn, Fresh Market Sweet</t>
  </si>
  <si>
    <t>Mushroom, Agaricus</t>
  </si>
  <si>
    <t>Onions, All</t>
  </si>
  <si>
    <t>Peppers, All</t>
  </si>
  <si>
    <t>Berries, Blueberries</t>
  </si>
  <si>
    <t>Berries, Raspberries</t>
  </si>
  <si>
    <t>Cherries, Sweet</t>
  </si>
  <si>
    <t>Grapefruit, All</t>
  </si>
  <si>
    <t>Grapes, Raisin Type</t>
  </si>
  <si>
    <t>Grapes, Table type</t>
  </si>
  <si>
    <t>Grapes, Wine Type</t>
  </si>
  <si>
    <t>Peaches, All</t>
  </si>
  <si>
    <t>Pears, All</t>
  </si>
  <si>
    <t>Cotton Lint, All</t>
  </si>
  <si>
    <t>Marketings</t>
  </si>
  <si>
    <t>1,000 Pounds</t>
  </si>
  <si>
    <t>Eggs, Chicken</t>
  </si>
  <si>
    <t xml:space="preserve">Ukiah          </t>
  </si>
  <si>
    <t xml:space="preserve">Redding        </t>
  </si>
  <si>
    <t xml:space="preserve">Oroville       </t>
  </si>
  <si>
    <t xml:space="preserve">Marysville     </t>
  </si>
  <si>
    <t xml:space="preserve">Stockton       </t>
  </si>
  <si>
    <t xml:space="preserve">Bakersfield    </t>
  </si>
  <si>
    <t xml:space="preserve">Thermal        </t>
  </si>
  <si>
    <t>Normal Rainfall</t>
  </si>
  <si>
    <t xml:space="preserve">$100,000+ </t>
  </si>
  <si>
    <t>Number of Farms</t>
  </si>
  <si>
    <t>Land in Farms</t>
  </si>
  <si>
    <t>Precipitation</t>
  </si>
  <si>
    <t xml:space="preserve"> Source:  Agricultural Weather Information Service, Inc. </t>
  </si>
  <si>
    <t>California</t>
  </si>
  <si>
    <t>Iowa</t>
  </si>
  <si>
    <t>Nebraska</t>
  </si>
  <si>
    <t>North Coast</t>
  </si>
  <si>
    <t xml:space="preserve">Eureka WFO     </t>
  </si>
  <si>
    <t xml:space="preserve">Santa Rosa AG  </t>
  </si>
  <si>
    <t xml:space="preserve">Napa AP        </t>
  </si>
  <si>
    <t>Central Coast</t>
  </si>
  <si>
    <t>San Francisco A</t>
  </si>
  <si>
    <t xml:space="preserve">San Jose AP    </t>
  </si>
  <si>
    <t xml:space="preserve">Salinas AP     </t>
  </si>
  <si>
    <t xml:space="preserve">Monterey AP    </t>
  </si>
  <si>
    <t xml:space="preserve">King City Ag   </t>
  </si>
  <si>
    <t xml:space="preserve">Paso Robles AP </t>
  </si>
  <si>
    <t>Sacramento Valley</t>
  </si>
  <si>
    <t xml:space="preserve">Red Bluff      </t>
  </si>
  <si>
    <t xml:space="preserve">Willows 6W     </t>
  </si>
  <si>
    <t xml:space="preserve">Sacramento AP  </t>
  </si>
  <si>
    <t>San Joaquin Valley</t>
  </si>
  <si>
    <t xml:space="preserve">Modesto AP     </t>
  </si>
  <si>
    <t>Merced Macready</t>
  </si>
  <si>
    <t xml:space="preserve">Madera AP      </t>
  </si>
  <si>
    <t xml:space="preserve">Lemoore NAS    </t>
  </si>
  <si>
    <t xml:space="preserve">Visalia AP     </t>
  </si>
  <si>
    <t>Cascade Sierra</t>
  </si>
  <si>
    <t xml:space="preserve">Alturas AP     </t>
  </si>
  <si>
    <t>Mount Shasta AP</t>
  </si>
  <si>
    <t xml:space="preserve">Blue Canyon    </t>
  </si>
  <si>
    <t>Yosemite Valley</t>
  </si>
  <si>
    <t>South Coast</t>
  </si>
  <si>
    <t xml:space="preserve">Santa Maria AP </t>
  </si>
  <si>
    <t>Santa Barbara A</t>
  </si>
  <si>
    <t xml:space="preserve">Oxnard NWS     </t>
  </si>
  <si>
    <t xml:space="preserve">Riverside AP   </t>
  </si>
  <si>
    <t xml:space="preserve">Los Angeles AP </t>
  </si>
  <si>
    <t xml:space="preserve">San Diego AP   </t>
  </si>
  <si>
    <t>Southeast Interior</t>
  </si>
  <si>
    <t xml:space="preserve">Bishop AP      </t>
  </si>
  <si>
    <t xml:space="preserve">Daggett AP     </t>
  </si>
  <si>
    <t xml:space="preserve">Lancaster ATC  </t>
  </si>
  <si>
    <t xml:space="preserve">Blythe AP      </t>
  </si>
  <si>
    <t xml:space="preserve">Imperial CA    </t>
  </si>
  <si>
    <t>Grain, Corn</t>
  </si>
  <si>
    <t>Peppermint</t>
  </si>
  <si>
    <t>Hay, Alfalfa and Other</t>
  </si>
  <si>
    <t>Wheat, All</t>
  </si>
  <si>
    <t>Kings</t>
  </si>
  <si>
    <t>Madera</t>
  </si>
  <si>
    <t>Sugar Beets</t>
  </si>
  <si>
    <t>Hogs and Pigs</t>
  </si>
  <si>
    <t>Almonds</t>
  </si>
  <si>
    <t>Escarole/Endive</t>
  </si>
  <si>
    <t>Plums</t>
  </si>
  <si>
    <t>Figs</t>
  </si>
  <si>
    <t>Plums, Dried</t>
  </si>
  <si>
    <t>Artichokes</t>
  </si>
  <si>
    <t>Flowers, Bulbs</t>
  </si>
  <si>
    <t>Pluots</t>
  </si>
  <si>
    <t>Flowers, Cut</t>
  </si>
  <si>
    <t>Pomegranates</t>
  </si>
  <si>
    <t>Avocados</t>
  </si>
  <si>
    <t>Flowers, Potted Plants</t>
  </si>
  <si>
    <t>Raspberries</t>
  </si>
  <si>
    <t>Beans, Dry Lima</t>
  </si>
  <si>
    <t>Garlic</t>
  </si>
  <si>
    <t>Nectarines</t>
  </si>
  <si>
    <t>Rice, Sweet</t>
  </si>
  <si>
    <t>Grapes, Raisins</t>
  </si>
  <si>
    <t>Nursery, Bedding Plants</t>
  </si>
  <si>
    <t>Safflower</t>
  </si>
  <si>
    <t>Grapes, Table</t>
  </si>
  <si>
    <t>Nursery Crops</t>
  </si>
  <si>
    <t>Seed, Alfalfa</t>
  </si>
  <si>
    <t>Grapes, Wine</t>
  </si>
  <si>
    <t>Olives</t>
  </si>
  <si>
    <t>Seed, Bermuda Grass</t>
  </si>
  <si>
    <t>Brussels Sprouts</t>
  </si>
  <si>
    <t>Onions, Dry</t>
  </si>
  <si>
    <t>Seed, Ladino Clover</t>
  </si>
  <si>
    <t>Hay, Alfalfa</t>
  </si>
  <si>
    <t>Onions, Green</t>
  </si>
  <si>
    <t>Seed, Vegetable and Flower</t>
  </si>
  <si>
    <t>Herbs</t>
  </si>
  <si>
    <t>Parsley</t>
  </si>
  <si>
    <t>Kale</t>
  </si>
  <si>
    <t>Strawberries</t>
  </si>
  <si>
    <t>Kiwifruit</t>
  </si>
  <si>
    <t>Kumquats</t>
  </si>
  <si>
    <t>Vegetables, Greenhouse</t>
  </si>
  <si>
    <t>Cotton, American Pima</t>
  </si>
  <si>
    <t>Vegetables, Oriental</t>
  </si>
  <si>
    <t>Daikon</t>
  </si>
  <si>
    <t>Persimmons</t>
  </si>
  <si>
    <t>Dates</t>
  </si>
  <si>
    <t>Pigeons and Squabs</t>
  </si>
  <si>
    <t>Eggplant</t>
  </si>
  <si>
    <t>Limes</t>
  </si>
  <si>
    <t>Pistachios</t>
  </si>
  <si>
    <t>Corn, Sweet</t>
  </si>
  <si>
    <t>Jojoba</t>
  </si>
  <si>
    <t>Watercress</t>
  </si>
  <si>
    <t>Source of Income</t>
  </si>
  <si>
    <t>FIELD CROPS</t>
  </si>
  <si>
    <t>Corn for Grain</t>
  </si>
  <si>
    <t>Cotton Lint</t>
  </si>
  <si>
    <t>Oil Crops</t>
  </si>
  <si>
    <t>Wheat</t>
  </si>
  <si>
    <t>TOTAL</t>
  </si>
  <si>
    <t>% of Gross Cash Income</t>
  </si>
  <si>
    <t>FRUIT AND NUT CROPS</t>
  </si>
  <si>
    <t>LIVESTOCK, POULTRY AND PRODUCTS</t>
  </si>
  <si>
    <t>Hogs</t>
  </si>
  <si>
    <t>Other Livestock/Poultry</t>
  </si>
  <si>
    <t>TOTAL CASH INCOME FROM MARKETINGS</t>
  </si>
  <si>
    <t>GROSS CASH INCOME FROM FARMING</t>
  </si>
  <si>
    <t>ALL OTHER CROPS</t>
  </si>
  <si>
    <t>Poultry and Eggs</t>
  </si>
  <si>
    <t>Triticale</t>
  </si>
  <si>
    <t>VEGETABLE AND MELON CROPS TOTAL VALUE</t>
  </si>
  <si>
    <t>FRUIT AND NUT CROPS TOTAL VALUE</t>
  </si>
  <si>
    <t>FIELD AND SEED CROPS TOTAL VALUE</t>
  </si>
  <si>
    <t>LIVESTOCK, DAIRY, POULTRY, AND APIARY TOTAL VALUE</t>
  </si>
  <si>
    <t/>
  </si>
  <si>
    <t>$1,000</t>
  </si>
  <si>
    <t>United States</t>
  </si>
  <si>
    <t xml:space="preserve">    Net rent paid to landlords</t>
  </si>
  <si>
    <t>Texas</t>
  </si>
  <si>
    <t>Cabbage, F.M.</t>
  </si>
  <si>
    <t>Carrots, F.M.</t>
  </si>
  <si>
    <t>Spinach, F.M.</t>
  </si>
  <si>
    <t>Almond (shelled)</t>
  </si>
  <si>
    <t>Broilers</t>
  </si>
  <si>
    <t>Carrots, All</t>
  </si>
  <si>
    <t>FLORICULTURE</t>
  </si>
  <si>
    <t>VEGETABLES AND MELONS</t>
  </si>
  <si>
    <r>
      <t xml:space="preserve">Crop and Livestock Commodities in which California Leads the Nation </t>
    </r>
    <r>
      <rPr>
        <b/>
        <vertAlign val="superscript"/>
        <sz val="10"/>
        <color rgb="FFFFFFFF"/>
        <rFont val="Calibri"/>
        <family val="2"/>
      </rPr>
      <t>1</t>
    </r>
  </si>
  <si>
    <t xml:space="preserve">                  Item</t>
  </si>
  <si>
    <r>
      <rPr>
        <i/>
        <vertAlign val="superscript"/>
        <sz val="7"/>
        <color rgb="FF000000"/>
        <rFont val="Calibri"/>
        <family val="2"/>
      </rPr>
      <t xml:space="preserve">2 </t>
    </r>
    <r>
      <rPr>
        <i/>
        <sz val="7"/>
        <color rgb="FF000000"/>
        <rFont val="Calibri"/>
        <family val="2"/>
      </rPr>
      <t>Includes tangelos, tangerines and tangors.</t>
    </r>
  </si>
  <si>
    <r>
      <rPr>
        <i/>
        <vertAlign val="superscript"/>
        <sz val="7"/>
        <color rgb="FF000000"/>
        <rFont val="Calibri"/>
        <family val="2"/>
      </rPr>
      <t>2</t>
    </r>
    <r>
      <rPr>
        <i/>
        <sz val="7"/>
        <color rgb="FF000000"/>
        <rFont val="Calibri"/>
        <family val="2"/>
      </rPr>
      <t xml:space="preserve">  A positive value of inventory change represents current-year production not sold by December 31.  A negative value is an offset to production from prior years included</t>
    </r>
  </si>
  <si>
    <r>
      <t xml:space="preserve">     in current-year sales.</t>
    </r>
    <r>
      <rPr>
        <sz val="7"/>
        <color rgb="FF000000"/>
        <rFont val="Calibri"/>
        <family val="2"/>
      </rPr>
      <t xml:space="preserve"> </t>
    </r>
    <r>
      <rPr>
        <b/>
        <sz val="7"/>
        <color rgb="FF000000"/>
        <rFont val="Calibri"/>
        <family val="2"/>
      </rPr>
      <t xml:space="preserve"> </t>
    </r>
  </si>
  <si>
    <r>
      <t xml:space="preserve">Total 
Value </t>
    </r>
    <r>
      <rPr>
        <b/>
        <vertAlign val="superscript"/>
        <sz val="8"/>
        <color rgb="FF296F1F"/>
        <rFont val="Calibri"/>
        <family val="2"/>
      </rPr>
      <t>2</t>
    </r>
  </si>
  <si>
    <r>
      <t xml:space="preserve">California 
Rank </t>
    </r>
    <r>
      <rPr>
        <b/>
        <vertAlign val="superscript"/>
        <sz val="8"/>
        <color rgb="FF296F1F"/>
        <rFont val="Calibri"/>
        <family val="2"/>
      </rPr>
      <t>3</t>
    </r>
  </si>
  <si>
    <r>
      <t>U.S. 
Rank</t>
    </r>
    <r>
      <rPr>
        <b/>
        <vertAlign val="superscript"/>
        <sz val="8"/>
        <color rgb="FF296F1F"/>
        <rFont val="Calibri"/>
        <family val="2"/>
      </rPr>
      <t xml:space="preserve"> 1</t>
    </r>
  </si>
  <si>
    <r>
      <t xml:space="preserve">  Value of inventory adjustment </t>
    </r>
    <r>
      <rPr>
        <vertAlign val="superscript"/>
        <sz val="8"/>
        <color rgb="FF000000"/>
        <rFont val="Calibri"/>
        <family val="2"/>
      </rPr>
      <t>2</t>
    </r>
  </si>
  <si>
    <r>
      <t xml:space="preserve">Cash Receipts </t>
    </r>
    <r>
      <rPr>
        <b/>
        <vertAlign val="superscript"/>
        <sz val="8"/>
        <color rgb="FF296F1F"/>
        <rFont val="Calibri"/>
        <family val="2"/>
      </rPr>
      <t>2</t>
    </r>
  </si>
  <si>
    <r>
      <t xml:space="preserve">U.S. 
Rank </t>
    </r>
    <r>
      <rPr>
        <b/>
        <vertAlign val="superscript"/>
        <sz val="8"/>
        <color rgb="FF296F1F"/>
        <rFont val="Calibri"/>
        <family val="2"/>
      </rPr>
      <t>1</t>
    </r>
  </si>
  <si>
    <r>
      <rPr>
        <i/>
        <vertAlign val="superscript"/>
        <sz val="7"/>
        <color rgb="FF000000"/>
        <rFont val="Calibri"/>
        <family val="2"/>
      </rPr>
      <t>1</t>
    </r>
    <r>
      <rPr>
        <i/>
        <sz val="7"/>
        <color rgb="FF000000"/>
        <rFont val="Calibri"/>
        <family val="2"/>
      </rPr>
      <t xml:space="preserve"> Rainfall year is July 1 ‐ June 30.</t>
    </r>
  </si>
  <si>
    <t xml:space="preserve"> </t>
  </si>
  <si>
    <r>
      <t xml:space="preserve">FARM RELATED INCOME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</si>
  <si>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r>
      <t xml:space="preserve">County </t>
    </r>
    <r>
      <rPr>
        <b/>
        <vertAlign val="superscript"/>
        <sz val="8"/>
        <color rgb="FF296F1F"/>
        <rFont val="Calibri"/>
        <family val="2"/>
        <scheme val="minor"/>
      </rPr>
      <t xml:space="preserve"> 2</t>
    </r>
  </si>
  <si>
    <t xml:space="preserve">     economy and is the sum of the income from production earned by all factors-of-production, regardless of ownership. Net farm income is the farm operators' share of </t>
  </si>
  <si>
    <t xml:space="preserve">    income from the sector's production activities.  The concept presented is consistent with that employed by the Organization for Economic Cooperation and Development.</t>
  </si>
  <si>
    <r>
      <rPr>
        <i/>
        <vertAlign val="superscript"/>
        <sz val="7"/>
        <color rgb="FF000000"/>
        <rFont val="Calibri"/>
        <family val="2"/>
      </rPr>
      <t>1</t>
    </r>
    <r>
      <rPr>
        <i/>
        <sz val="7"/>
        <color rgb="FF000000"/>
        <rFont val="Calibri"/>
        <family val="2"/>
      </rPr>
      <t xml:space="preserve">  Value of agricultural sector production is the gross value of commodities and services produced within a year.  Net value-added is the sector's contribution to the National </t>
    </r>
  </si>
  <si>
    <t>Source:  California County Agricultural Commissioners’ Reports</t>
  </si>
  <si>
    <t>VALUE OF AGRICULTURAL SECTOR PRODUCTION</t>
  </si>
  <si>
    <r>
      <t xml:space="preserve">CA Share of U.S. Receipts </t>
    </r>
    <r>
      <rPr>
        <b/>
        <vertAlign val="superscript"/>
        <sz val="8"/>
        <color rgb="FF296F1F"/>
        <rFont val="Calibri"/>
        <family val="2"/>
      </rPr>
      <t>2</t>
    </r>
  </si>
  <si>
    <t>Pumpkins</t>
  </si>
  <si>
    <t>NA</t>
  </si>
  <si>
    <t>NA  Not available.</t>
  </si>
  <si>
    <t>Peppers, Chili</t>
  </si>
  <si>
    <t>Farm Chickens</t>
  </si>
  <si>
    <t xml:space="preserve">Wool </t>
  </si>
  <si>
    <t>NA   Not available.</t>
  </si>
  <si>
    <t xml:space="preserve">Fresno AP      </t>
  </si>
  <si>
    <t>D  Withheld to avoid disclosing data for individual operations.</t>
  </si>
  <si>
    <r>
      <t xml:space="preserve">Oil Crops </t>
    </r>
    <r>
      <rPr>
        <vertAlign val="superscript"/>
        <sz val="8"/>
        <color rgb="FF000000"/>
        <rFont val="Calibri"/>
        <family val="2"/>
      </rPr>
      <t>4</t>
    </r>
  </si>
  <si>
    <r>
      <rPr>
        <i/>
        <vertAlign val="superscript"/>
        <sz val="7"/>
        <color rgb="FF000000"/>
        <rFont val="Calibri"/>
        <family val="2"/>
      </rPr>
      <t>4</t>
    </r>
    <r>
      <rPr>
        <i/>
        <sz val="7"/>
        <color rgb="FF000000"/>
        <rFont val="Calibri"/>
        <family val="2"/>
      </rPr>
      <t xml:space="preserve">   Includes sunflower and safflower.  </t>
    </r>
  </si>
  <si>
    <t>Milk, Almonds, Chickens, Cattle &amp; Calves</t>
  </si>
  <si>
    <t>Almonds, Milk, Pistachios, Grapes (Wine)</t>
  </si>
  <si>
    <t>Imperial</t>
  </si>
  <si>
    <t>San Diego</t>
  </si>
  <si>
    <t>Nursery (Woody Ornaments), Flowers, Nursery (Plants), Avocadoes</t>
  </si>
  <si>
    <t>Santa Barbara</t>
  </si>
  <si>
    <t>Riverside</t>
  </si>
  <si>
    <t>Colusa</t>
  </si>
  <si>
    <t>San Luis Obispo</t>
  </si>
  <si>
    <t>Butte</t>
  </si>
  <si>
    <t>Sonoma</t>
  </si>
  <si>
    <t>Glenn</t>
  </si>
  <si>
    <t>Almonds, Walnuts, Rice, Milk</t>
  </si>
  <si>
    <t>Yolo</t>
  </si>
  <si>
    <t>Santa Cruz</t>
  </si>
  <si>
    <t>Napa</t>
  </si>
  <si>
    <t>Sutter</t>
  </si>
  <si>
    <t>Sacramento</t>
  </si>
  <si>
    <t>San Bernardino</t>
  </si>
  <si>
    <t>Solano</t>
  </si>
  <si>
    <t>Tehama</t>
  </si>
  <si>
    <t>Siskiyou</t>
  </si>
  <si>
    <t>Nursery Plants, Hay (Alfalfa), Cattle, Potatoes</t>
  </si>
  <si>
    <t>Santa Clara</t>
  </si>
  <si>
    <t>Yuba</t>
  </si>
  <si>
    <t>Grapes (Wine), Pears (Bartlett), Cattle &amp; Calves, Pasture</t>
  </si>
  <si>
    <t>San Mateo</t>
  </si>
  <si>
    <t>Contra Costa</t>
  </si>
  <si>
    <t>Orange</t>
  </si>
  <si>
    <t>Hay (Alfalfa), Hay (Other), Vegetables, Cattle</t>
  </si>
  <si>
    <t>Marin</t>
  </si>
  <si>
    <t>Shasta</t>
  </si>
  <si>
    <t>Placer</t>
  </si>
  <si>
    <t>El Dorado</t>
  </si>
  <si>
    <t>Alameda</t>
  </si>
  <si>
    <t>Cattle &amp; Calves, Pasture, Livestock Products, Poultry</t>
  </si>
  <si>
    <t>Amador</t>
  </si>
  <si>
    <t>Mono</t>
  </si>
  <si>
    <t>Tuolumne</t>
  </si>
  <si>
    <t>Cattle, Pasture, Hay (Alfalfa), Hay (Wild)</t>
  </si>
  <si>
    <t>Calaveras</t>
  </si>
  <si>
    <t>Cattle &amp; Calves, Poultry, Pasture, Grapes (Wine)</t>
  </si>
  <si>
    <t>Nevada</t>
  </si>
  <si>
    <t>Inyo</t>
  </si>
  <si>
    <t>Alpine</t>
  </si>
  <si>
    <t>Pasture (Range), Cattle, Hay, Pasture (Irrigated)</t>
  </si>
  <si>
    <t>Field Crops, Apiary Products</t>
  </si>
  <si>
    <t xml:space="preserve">Commodity </t>
  </si>
  <si>
    <r>
      <rPr>
        <i/>
        <vertAlign val="superscript"/>
        <sz val="7"/>
        <color rgb="FF000000"/>
        <rFont val="Calibri"/>
        <family val="2"/>
      </rPr>
      <t>1</t>
    </r>
    <r>
      <rPr>
        <i/>
        <sz val="7"/>
        <color rgb="FF000000"/>
        <rFont val="Calibri"/>
        <family val="2"/>
      </rPr>
      <t xml:space="preserve"> California is the sole producer (99 percent or more) of the commodities in </t>
    </r>
    <r>
      <rPr>
        <b/>
        <i/>
        <sz val="7"/>
        <color rgb="FF000000"/>
        <rFont val="Calibri"/>
        <family val="2"/>
      </rPr>
      <t>bold</t>
    </r>
    <r>
      <rPr>
        <i/>
        <sz val="7"/>
        <color rgb="FF000000"/>
        <rFont val="Calibri"/>
        <family val="2"/>
      </rPr>
      <t>.</t>
    </r>
  </si>
  <si>
    <r>
      <rPr>
        <i/>
        <vertAlign val="superscript"/>
        <sz val="7"/>
        <color rgb="FF000000"/>
        <rFont val="Calibri"/>
        <family val="2"/>
      </rPr>
      <t>1</t>
    </r>
    <r>
      <rPr>
        <i/>
        <sz val="7"/>
        <color rgb="FF000000"/>
        <rFont val="Calibri"/>
        <family val="2"/>
      </rPr>
      <t xml:space="preserve">   Includes value of home consumption, value of inventory adjustments, machine hire and custom work, forest products sold, rental value of farm dwelling,</t>
    </r>
  </si>
  <si>
    <t xml:space="preserve">      government payments, and other miscellaneous farm income.</t>
  </si>
  <si>
    <t>Top 10 Agricultural Counties</t>
  </si>
  <si>
    <t>Tangerines, Mandarins, Tangelos &amp; Tangors</t>
  </si>
  <si>
    <t>2015-2016</t>
  </si>
  <si>
    <t>Tangerines</t>
  </si>
  <si>
    <t>Cattle &amp; Calves, Lettuce, Hay (Alfalfa), Broccoli</t>
  </si>
  <si>
    <t>Carrots, Processing</t>
  </si>
  <si>
    <t>Plums and Prunes</t>
  </si>
  <si>
    <t>Cotton, All</t>
  </si>
  <si>
    <t>Minnesota</t>
  </si>
  <si>
    <t>D</t>
  </si>
  <si>
    <t>Production</t>
  </si>
  <si>
    <r>
      <t>California Rank</t>
    </r>
    <r>
      <rPr>
        <b/>
        <vertAlign val="superscript"/>
        <sz val="8"/>
        <color rgb="FF296F1F"/>
        <rFont val="Calibri"/>
        <family val="2"/>
      </rPr>
      <t xml:space="preserve"> 3</t>
    </r>
  </si>
  <si>
    <r>
      <t xml:space="preserve">Crop Cash Receipts </t>
    </r>
    <r>
      <rPr>
        <b/>
        <vertAlign val="superscript"/>
        <sz val="8"/>
        <color rgb="FF296F1F"/>
        <rFont val="Calibri"/>
        <family val="2"/>
        <scheme val="minor"/>
      </rPr>
      <t>1</t>
    </r>
  </si>
  <si>
    <t>Top 20 Commodities for 2015-2017</t>
  </si>
  <si>
    <t>Top 5 Agricultural States in Crop Cash Receipts, 2017</t>
  </si>
  <si>
    <r>
      <t xml:space="preserve">Farm Income Indicators, 2013-2017 </t>
    </r>
    <r>
      <rPr>
        <b/>
        <vertAlign val="superscript"/>
        <sz val="10"/>
        <color rgb="FFFFFFFF"/>
        <rFont val="Calibri"/>
        <family val="2"/>
      </rPr>
      <t>1</t>
    </r>
  </si>
  <si>
    <t>Commodity Rank, Acreage, Production, and Value, 2017</t>
  </si>
  <si>
    <t>Commodity Rank, Marketings, and Value, 2017</t>
  </si>
  <si>
    <t>Number of Farms and Land in Farms; by Economic Sales Class, California, 2008-2017</t>
  </si>
  <si>
    <t>2016-2017</t>
  </si>
  <si>
    <r>
      <t xml:space="preserve">Seasonal Rainfall with Comparisons to Normal, 2015-2017 </t>
    </r>
    <r>
      <rPr>
        <b/>
        <vertAlign val="superscript"/>
        <sz val="10"/>
        <color rgb="FFFFFFFF"/>
        <rFont val="Calibri"/>
        <family val="2"/>
      </rPr>
      <t>1</t>
    </r>
  </si>
  <si>
    <t>Cash Income by Commodity Groups, 2015-2017</t>
  </si>
  <si>
    <t>&lt;1</t>
  </si>
  <si>
    <t>Spinach, All</t>
  </si>
  <si>
    <t>Cabbage, All</t>
  </si>
  <si>
    <t>Beans, All Snap</t>
  </si>
  <si>
    <t>Cucumbers, All</t>
  </si>
  <si>
    <t>Los Angeles</t>
  </si>
  <si>
    <t>Lassen</t>
  </si>
  <si>
    <r>
      <t xml:space="preserve">County Rank, Total Value of Production and Leading Commodities, 2017 </t>
    </r>
    <r>
      <rPr>
        <b/>
        <vertAlign val="superscript"/>
        <sz val="10"/>
        <color theme="0"/>
        <rFont val="Calibri"/>
        <family val="2"/>
        <scheme val="minor"/>
      </rPr>
      <t>1</t>
    </r>
  </si>
  <si>
    <r>
      <t xml:space="preserve">Value and Rank  </t>
    </r>
    <r>
      <rPr>
        <b/>
        <vertAlign val="superscript"/>
        <sz val="8"/>
        <color rgb="FF296F1F"/>
        <rFont val="Calibri"/>
        <family val="2"/>
      </rPr>
      <t>1</t>
    </r>
  </si>
  <si>
    <r>
      <rPr>
        <i/>
        <vertAlign val="superscript"/>
        <sz val="7"/>
        <color theme="1"/>
        <rFont val="Calibri"/>
        <family val="2"/>
        <scheme val="minor"/>
      </rPr>
      <t>1</t>
    </r>
    <r>
      <rPr>
        <i/>
        <sz val="7"/>
        <color theme="1"/>
        <rFont val="Calibri"/>
        <family val="2"/>
        <scheme val="minor"/>
      </rPr>
      <t xml:space="preserve">  Total value is based on USDA Economic Research Service cash receipts, October 30, 2018 release.</t>
    </r>
  </si>
  <si>
    <t>Grapes (Table), Almonds, Milk, Pistachios</t>
  </si>
  <si>
    <t>Milk,  Grapes (Table), Cattle &amp; Calves, Oranges</t>
  </si>
  <si>
    <t>Almonds, Poultry, Pistachios, Milk</t>
  </si>
  <si>
    <t>Strawberries, Lettuce, Broccoli, Grapes (Wine)</t>
  </si>
  <si>
    <t>Almonds, Milk, Chickens, Nursery (Fruit/Nut, non-bearing)</t>
  </si>
  <si>
    <t>Grapes (Wine), Milk, Almonds, Walnuts</t>
  </si>
  <si>
    <t>Strawberries, Lemons, Celery, Raspberries</t>
  </si>
  <si>
    <t>Milk, Cotton (Pima), Cattle &amp; Calves, Almonds</t>
  </si>
  <si>
    <t>Almonds, Milk, Chickens, Nursery (Fruit/Vine/Nut, non-bearing)</t>
  </si>
  <si>
    <t>Strawberries, Broccoli, Grapes (Wine), Vegetables</t>
  </si>
  <si>
    <t>Milk, Nursery (Woody Ornaments), Grapes (Table), Lemons</t>
  </si>
  <si>
    <t>Grapes (Wine), Strawberries, Vegetables, Cattle &amp; Calves</t>
  </si>
  <si>
    <t>Almonds, Rice, Walnuts, Tomatoes</t>
  </si>
  <si>
    <t>Grapes (Wine), Milk, Poultry, Livestock Products</t>
  </si>
  <si>
    <t>Grapes (Wine), Cattle &amp; Calves, Livestock Products, Nursery Products</t>
  </si>
  <si>
    <t>Walnuts, Rice, Almonds, Plums</t>
  </si>
  <si>
    <t>Almonds, Tomatoes, Grapes (Wine), Field Crops</t>
  </si>
  <si>
    <t>Rice, Walnuts, Plums, Nursery (Fruit/Vine/Nut, non-bearing)</t>
  </si>
  <si>
    <t>Strawberries, Raspberries, Blackberries, Vegetables, Nursery Products</t>
  </si>
  <si>
    <t>Grapes (Wine), Milk, Poultry, Pears (Bartlett)</t>
  </si>
  <si>
    <t>Milk, Cattle &amp; Calves, Eggs (Chicken), Nursery (Woody Ornaments)</t>
  </si>
  <si>
    <t>Walnuts, Almonds, Olives, Plums</t>
  </si>
  <si>
    <t>Vegetables, Lettuce, Peppers (Bell), Grapes (Wine)</t>
  </si>
  <si>
    <t>Walnuts, Nursery, Almonds, Tomatoes</t>
  </si>
  <si>
    <t>Mushrooms, Nursery (Products), Nursery (Woody Ornaments), Lettuce</t>
  </si>
  <si>
    <t>Cattle &amp; Calves, Milk, Nursery Products, Cheese (Goat)</t>
  </si>
  <si>
    <t>Walnuts, Rice, Plums, Peaches (Clingstone)</t>
  </si>
  <si>
    <t>Nursery (Plants), Brussels Sprouts, Flowers (Cut), Vegetables</t>
  </si>
  <si>
    <t>Nursery Products, Vegetables, Field Crops, Livestock Products</t>
  </si>
  <si>
    <t>Cattle &amp; Calves, Tomatoes, Corn (Sweet), Grapes (Wine)</t>
  </si>
  <si>
    <t>Nursery  (Woody Ornaments), Strawberries, Vegetables, Citrus</t>
  </si>
  <si>
    <t>Grapes (Wine), Pears (Bartlett), Walnuts, Cattle &amp; Calves</t>
  </si>
  <si>
    <t>Milk, Poultry, Pasture, Cattle &amp; Calves</t>
  </si>
  <si>
    <t>Hay (Other), Nursery Products, Cattle, Rice</t>
  </si>
  <si>
    <t>Apples, Grapes (Wine), Cattle &amp; Calves, Pasture</t>
  </si>
  <si>
    <t>Grapes (Wine), Cattle &amp; Calves, Nursery (Woody Ornamental), Pasture</t>
  </si>
  <si>
    <t>Milk, Cattle, Nursery, Manufactured Dairy</t>
  </si>
  <si>
    <t>Grapes (Wine), Cattle &amp; Calves, Pasture, Fruits &amp; Nuts</t>
  </si>
  <si>
    <t>Livestock, Cattle, Pasture, Forest Products</t>
  </si>
  <si>
    <t>Cattle &amp; Calves, Hay (Alfalfa), Sheep &amp; Lambs, Field Crops</t>
  </si>
  <si>
    <t>Cattle (Heifers), Cattle (Milk Cows), Vegetables, Grapes (Wine)</t>
  </si>
  <si>
    <t>Cattle, Hay (Alfalfa), Field Crops, Pasture</t>
  </si>
  <si>
    <t>Cattle, Pasture, Hay (Alfalfa), Hay (Grain)</t>
  </si>
  <si>
    <t>Pasture (Range), Cattle, Pasture (Irrigated), Grapes (Wine)</t>
  </si>
  <si>
    <r>
      <rPr>
        <i/>
        <vertAlign val="superscript"/>
        <sz val="7"/>
        <rFont val="Calibri"/>
        <family val="2"/>
        <scheme val="minor"/>
      </rPr>
      <t>1</t>
    </r>
    <r>
      <rPr>
        <i/>
        <sz val="7"/>
        <rFont val="Calibri"/>
        <family val="2"/>
        <scheme val="minor"/>
      </rPr>
      <t xml:space="preserve">  Totals vary slightly from total published by counties due to classification differences between county and State reports.</t>
    </r>
  </si>
  <si>
    <r>
      <rPr>
        <i/>
        <vertAlign val="superscript"/>
        <sz val="7"/>
        <rFont val="Calibri"/>
        <family val="2"/>
        <scheme val="minor"/>
      </rPr>
      <t>2</t>
    </r>
    <r>
      <rPr>
        <i/>
        <sz val="7"/>
        <rFont val="Calibri"/>
        <family val="2"/>
        <scheme val="minor"/>
      </rPr>
      <t xml:space="preserve">  Modoc county is not included as County Agricultural Commissioner did not provide a report.</t>
    </r>
  </si>
  <si>
    <t>Source:  County Agricultural Commissioners' Reports and State Board of Equilization, Timber Tax Division.</t>
  </si>
  <si>
    <r>
      <t xml:space="preserve">Mandarins &amp; Mandarin Hybrids </t>
    </r>
    <r>
      <rPr>
        <vertAlign val="superscript"/>
        <sz val="8"/>
        <color rgb="FF000000"/>
        <rFont val="Calibri"/>
        <family val="2"/>
      </rPr>
      <t>2</t>
    </r>
  </si>
  <si>
    <t xml:space="preserve">NA Not available. </t>
  </si>
  <si>
    <t>Source: USDA Economic Research Service, August 30, 2018 release.</t>
  </si>
  <si>
    <t xml:space="preserve">  Gross imputed rental value of farm dwellings</t>
  </si>
  <si>
    <t xml:space="preserve">    Real estate interest</t>
  </si>
  <si>
    <t xml:space="preserve">    Non-real estate interest</t>
  </si>
  <si>
    <t>Contract labor</t>
  </si>
  <si>
    <r>
      <rPr>
        <i/>
        <vertAlign val="superscript"/>
        <sz val="7"/>
        <color rgb="FF000000"/>
        <rFont val="Calibri"/>
        <family val="2"/>
      </rPr>
      <t xml:space="preserve">1  </t>
    </r>
    <r>
      <rPr>
        <i/>
        <sz val="7"/>
        <color rgb="FF000000"/>
        <rFont val="Calibri"/>
        <family val="2"/>
      </rPr>
      <t xml:space="preserve"> Based on USDA Economic Research Service quantity produced for crops and on quantity marketed for livestock and poultry products, August 30, 2018 release.  </t>
    </r>
  </si>
  <si>
    <r>
      <rPr>
        <i/>
        <vertAlign val="superscript"/>
        <sz val="7"/>
        <color rgb="FF000000"/>
        <rFont val="Calibri"/>
        <family val="2"/>
      </rPr>
      <t>2</t>
    </r>
    <r>
      <rPr>
        <i/>
        <sz val="7"/>
        <color rgb="FF000000"/>
        <rFont val="Calibri"/>
        <family val="2"/>
      </rPr>
      <t xml:space="preserve">   Based on USDA Economic Research Service cash receipts value of quantity harvested for crops, value of quantity marketed for livestock, and value of quantity produced</t>
    </r>
  </si>
  <si>
    <t xml:space="preserve">      for poultry products, August 30, 2018 release. </t>
  </si>
  <si>
    <r>
      <rPr>
        <i/>
        <vertAlign val="superscript"/>
        <sz val="7"/>
        <color rgb="FF000000"/>
        <rFont val="Calibri"/>
        <family val="2"/>
      </rPr>
      <t>3</t>
    </r>
    <r>
      <rPr>
        <i/>
        <sz val="7"/>
        <color rgb="FF000000"/>
        <rFont val="Calibri"/>
        <family val="2"/>
      </rPr>
      <t xml:space="preserve">   Based on USDA Economic Research Service cash receipts, August 30, 2018 release.</t>
    </r>
  </si>
  <si>
    <t>Oranges, Navel &amp; Misc.</t>
  </si>
  <si>
    <t>Number of Eggs (1,000)</t>
  </si>
  <si>
    <r>
      <rPr>
        <i/>
        <vertAlign val="superscript"/>
        <sz val="7"/>
        <color rgb="FF000000"/>
        <rFont val="Calibri"/>
        <family val="2"/>
      </rPr>
      <t>1</t>
    </r>
    <r>
      <rPr>
        <i/>
        <sz val="7"/>
        <color rgb="FF000000"/>
        <rFont val="Calibri"/>
        <family val="2"/>
      </rPr>
      <t xml:space="preserve">   Based on USDA Economic Research Service quantity produced for crops and on quantity marketed for livestock and poultry products, August 30, 2018 release.</t>
    </r>
  </si>
  <si>
    <r>
      <rPr>
        <i/>
        <vertAlign val="superscript"/>
        <sz val="7"/>
        <color rgb="FF000000"/>
        <rFont val="Calibri"/>
        <family val="2"/>
      </rPr>
      <t>2</t>
    </r>
    <r>
      <rPr>
        <i/>
        <sz val="7"/>
        <color rgb="FF000000"/>
        <rFont val="Calibri"/>
        <family val="2"/>
      </rPr>
      <t xml:space="preserve">   Based on USDA Economic Research Service cash receipts value of quantity harvested for crops, value of quantity marketing for livestock, and value of </t>
    </r>
  </si>
  <si>
    <t xml:space="preserve">     quantity produced for poultry products, August 30, 2018 release.</t>
  </si>
  <si>
    <r>
      <t xml:space="preserve">CA Share of
 U.S. Prod. </t>
    </r>
    <r>
      <rPr>
        <b/>
        <vertAlign val="superscript"/>
        <sz val="8"/>
        <color rgb="FF296F1F"/>
        <rFont val="Calibri"/>
        <family val="2"/>
      </rPr>
      <t>2</t>
    </r>
  </si>
  <si>
    <t>Sheep and Lambs</t>
  </si>
  <si>
    <t>Other Livestock and Poultry</t>
  </si>
  <si>
    <t>Milk, Grapes (Table), Cattle &amp; Calves, Oranges</t>
  </si>
  <si>
    <r>
      <t xml:space="preserve">San Benito </t>
    </r>
    <r>
      <rPr>
        <vertAlign val="superscript"/>
        <sz val="8"/>
        <rFont val="Calibri"/>
        <family val="2"/>
        <scheme val="minor"/>
      </rPr>
      <t>3</t>
    </r>
  </si>
  <si>
    <r>
      <t xml:space="preserve">Humboldt </t>
    </r>
    <r>
      <rPr>
        <vertAlign val="superscript"/>
        <sz val="8"/>
        <rFont val="Calibri"/>
        <family val="2"/>
        <scheme val="minor"/>
      </rPr>
      <t>3</t>
    </r>
  </si>
  <si>
    <r>
      <t xml:space="preserve">Mendocino </t>
    </r>
    <r>
      <rPr>
        <vertAlign val="superscript"/>
        <sz val="8"/>
        <rFont val="Calibri"/>
        <family val="2"/>
        <scheme val="minor"/>
      </rPr>
      <t>4</t>
    </r>
  </si>
  <si>
    <r>
      <t xml:space="preserve">Lake </t>
    </r>
    <r>
      <rPr>
        <vertAlign val="superscript"/>
        <sz val="8"/>
        <rFont val="Calibri"/>
        <family val="2"/>
        <scheme val="minor"/>
      </rPr>
      <t>3</t>
    </r>
  </si>
  <si>
    <r>
      <t xml:space="preserve">Del Norte </t>
    </r>
    <r>
      <rPr>
        <vertAlign val="superscript"/>
        <sz val="8"/>
        <rFont val="Calibri"/>
        <family val="2"/>
        <scheme val="minor"/>
      </rPr>
      <t>4</t>
    </r>
  </si>
  <si>
    <r>
      <t xml:space="preserve">Mariposa </t>
    </r>
    <r>
      <rPr>
        <vertAlign val="superscript"/>
        <sz val="8"/>
        <rFont val="Calibri"/>
        <family val="2"/>
        <scheme val="minor"/>
      </rPr>
      <t>4</t>
    </r>
  </si>
  <si>
    <r>
      <t xml:space="preserve">Plumas </t>
    </r>
    <r>
      <rPr>
        <vertAlign val="superscript"/>
        <sz val="8"/>
        <rFont val="Calibri"/>
        <family val="2"/>
        <scheme val="minor"/>
      </rPr>
      <t>4</t>
    </r>
  </si>
  <si>
    <r>
      <t xml:space="preserve">Sierra </t>
    </r>
    <r>
      <rPr>
        <vertAlign val="superscript"/>
        <sz val="8"/>
        <rFont val="Calibri"/>
        <family val="2"/>
        <scheme val="minor"/>
      </rPr>
      <t>4</t>
    </r>
  </si>
  <si>
    <r>
      <t xml:space="preserve">Trinity </t>
    </r>
    <r>
      <rPr>
        <vertAlign val="superscript"/>
        <sz val="8"/>
        <rFont val="Calibri"/>
        <family val="2"/>
        <scheme val="minor"/>
      </rPr>
      <t>3</t>
    </r>
  </si>
  <si>
    <r>
      <t xml:space="preserve">San Francisco </t>
    </r>
    <r>
      <rPr>
        <vertAlign val="superscript"/>
        <sz val="8"/>
        <rFont val="Calibri"/>
        <family val="2"/>
        <scheme val="minor"/>
      </rPr>
      <t>4</t>
    </r>
  </si>
  <si>
    <r>
      <rPr>
        <i/>
        <vertAlign val="superscript"/>
        <sz val="7"/>
        <rFont val="Calibri"/>
        <family val="2"/>
        <scheme val="minor"/>
      </rPr>
      <t>3</t>
    </r>
    <r>
      <rPr>
        <i/>
        <sz val="7"/>
        <rFont val="Calibri"/>
        <family val="2"/>
        <scheme val="minor"/>
      </rPr>
      <t xml:space="preserve">  Agricultural production value is from crop year 2016.  Data for crop year 2017 was not available at time of publication.</t>
    </r>
  </si>
  <si>
    <r>
      <rPr>
        <i/>
        <vertAlign val="superscript"/>
        <sz val="7"/>
        <rFont val="Calibri"/>
        <family val="2"/>
        <scheme val="minor"/>
      </rPr>
      <t>4</t>
    </r>
    <r>
      <rPr>
        <i/>
        <sz val="7"/>
        <rFont val="Calibri"/>
        <family val="2"/>
        <scheme val="minor"/>
      </rPr>
      <t xml:space="preserve">  Agricultural production value is from crop year 2015.  Data for crop year 2017 was not available at time of publication.</t>
    </r>
  </si>
  <si>
    <r>
      <rPr>
        <i/>
        <vertAlign val="superscript"/>
        <sz val="7"/>
        <color theme="1"/>
        <rFont val="Calibri"/>
        <family val="2"/>
      </rPr>
      <t xml:space="preserve">1 </t>
    </r>
    <r>
      <rPr>
        <i/>
        <sz val="7"/>
        <color theme="1"/>
        <rFont val="Calibri"/>
        <family val="2"/>
      </rPr>
      <t xml:space="preserve"> Based on August 30, 2018 USDA Economic Research Service cash receipts.</t>
    </r>
  </si>
  <si>
    <t>Cattle &amp; Calves, Nursery, Rice,Walnuts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</si>
</sst>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_);\(0\)"/>
    <numFmt numFmtId="168" formatCode="[$-10409]#,##0"/>
  </numFmts>
  <fonts count="8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7.5"/>
      <color theme="1"/>
      <name val="Calibri"/>
      <family val="2"/>
      <scheme val="minor"/>
    </font>
    <font>
      <i/>
      <sz val="11"/>
      <color theme="1"/>
      <name val="Arial"/>
      <family val="2"/>
    </font>
    <font>
      <b/>
      <sz val="10"/>
      <color rgb="FFFFFFFF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i/>
      <sz val="7"/>
      <color rgb="FF000000"/>
      <name val="Calibri"/>
      <family val="2"/>
    </font>
    <font>
      <sz val="7"/>
      <color theme="1"/>
      <name val="Calibri"/>
      <family val="2"/>
    </font>
    <font>
      <b/>
      <sz val="7"/>
      <color theme="1"/>
      <name val="Calibri"/>
      <family val="2"/>
    </font>
    <font>
      <i/>
      <sz val="7"/>
      <color theme="1"/>
      <name val="Calibri"/>
      <family val="2"/>
    </font>
    <font>
      <sz val="7"/>
      <color theme="1"/>
      <name val="Times New Roman"/>
      <family val="1"/>
    </font>
    <font>
      <b/>
      <sz val="7.5"/>
      <color rgb="FF296F1F"/>
      <name val="Calibri"/>
      <family val="2"/>
    </font>
    <font>
      <b/>
      <sz val="8"/>
      <color rgb="FF296F1F"/>
      <name val="Calibri"/>
      <family val="2"/>
    </font>
    <font>
      <sz val="10"/>
      <color theme="1"/>
      <name val="Calibri"/>
      <family val="2"/>
    </font>
    <font>
      <b/>
      <sz val="10"/>
      <color rgb="FFFF0000"/>
      <name val="Calibri"/>
      <family val="2"/>
      <scheme val="minor"/>
    </font>
    <font>
      <b/>
      <sz val="11"/>
      <color theme="1"/>
      <name val="Arial"/>
      <family val="2"/>
    </font>
    <font>
      <sz val="12"/>
      <name val="Arial"/>
      <family val="2"/>
    </font>
    <font>
      <i/>
      <sz val="8"/>
      <color rgb="FF000000"/>
      <name val="Calibri"/>
      <family val="2"/>
    </font>
    <font>
      <sz val="10"/>
      <color rgb="FFFF0000"/>
      <name val="Calibri"/>
      <family val="2"/>
      <scheme val="minor"/>
    </font>
    <font>
      <sz val="7"/>
      <color rgb="FF000000"/>
      <name val="Calibri"/>
      <family val="2"/>
    </font>
    <font>
      <b/>
      <sz val="7"/>
      <color rgb="FF000000"/>
      <name val="Calibri"/>
      <family val="2"/>
    </font>
    <font>
      <i/>
      <sz val="7.5"/>
      <color rgb="FF000000"/>
      <name val="Calibri"/>
      <family val="2"/>
    </font>
    <font>
      <sz val="11"/>
      <color rgb="FF000000"/>
      <name val="Calibri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rgb="FF000000"/>
      <name val="Calibri"/>
      <family val="2"/>
    </font>
    <font>
      <sz val="7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color rgb="FF296F1F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vertAlign val="superscript"/>
      <sz val="10"/>
      <color rgb="FFFFFFFF"/>
      <name val="Calibri"/>
      <family val="2"/>
    </font>
    <font>
      <vertAlign val="superscript"/>
      <sz val="8"/>
      <color rgb="FF000000"/>
      <name val="Calibri"/>
      <family val="2"/>
    </font>
    <font>
      <sz val="8"/>
      <color theme="1"/>
      <name val="Calibri"/>
      <family val="2"/>
    </font>
    <font>
      <b/>
      <sz val="8"/>
      <color theme="1"/>
      <name val="Calibri"/>
      <family val="2"/>
    </font>
    <font>
      <b/>
      <vertAlign val="superscript"/>
      <sz val="8"/>
      <color rgb="FF296F1F"/>
      <name val="Calibri"/>
      <family val="2"/>
    </font>
    <font>
      <i/>
      <sz val="8"/>
      <color theme="1"/>
      <name val="Calibri"/>
      <family val="2"/>
    </font>
    <font>
      <b/>
      <sz val="8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vertAlign val="superscript"/>
      <sz val="7"/>
      <color rgb="FF000000"/>
      <name val="Calibri"/>
      <family val="2"/>
    </font>
    <font>
      <b/>
      <i/>
      <sz val="8"/>
      <color rgb="FF000000"/>
      <name val="Calibri"/>
      <family val="2"/>
    </font>
    <font>
      <b/>
      <vertAlign val="superscript"/>
      <sz val="8"/>
      <color rgb="FF296F1F"/>
      <name val="Calibri"/>
      <family val="2"/>
      <scheme val="minor"/>
    </font>
    <font>
      <i/>
      <sz val="7"/>
      <name val="Calibri"/>
      <family val="2"/>
      <scheme val="minor"/>
    </font>
    <font>
      <i/>
      <vertAlign val="superscript"/>
      <sz val="7"/>
      <name val="Calibri"/>
      <family val="2"/>
      <scheme val="minor"/>
    </font>
    <font>
      <b/>
      <vertAlign val="superscript"/>
      <sz val="10"/>
      <color theme="0"/>
      <name val="Calibri"/>
      <family val="2"/>
      <scheme val="minor"/>
    </font>
    <font>
      <b/>
      <i/>
      <sz val="7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color rgb="FF296F1F"/>
      <name val="Calibri"/>
      <family val="2"/>
    </font>
    <font>
      <i/>
      <vertAlign val="superscript"/>
      <sz val="7"/>
      <color theme="1"/>
      <name val="Calibri"/>
      <family val="2"/>
      <scheme val="minor"/>
    </font>
    <font>
      <sz val="7.5"/>
      <color rgb="FF000000"/>
      <name val="Calibri"/>
      <family val="2"/>
    </font>
    <font>
      <vertAlign val="superscript"/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0"/>
      <name val="Calibri"/>
      <family val="2"/>
      <scheme val="minor"/>
    </font>
    <font>
      <i/>
      <vertAlign val="superscript"/>
      <sz val="7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296F1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296F1F"/>
      </top>
      <bottom/>
      <diagonal/>
    </border>
    <border>
      <left/>
      <right/>
      <top/>
      <bottom style="medium">
        <color rgb="FF296F1F"/>
      </bottom>
      <diagonal/>
    </border>
    <border>
      <left/>
      <right/>
      <top style="thin">
        <color rgb="FF296F1F"/>
      </top>
      <bottom/>
      <diagonal/>
    </border>
    <border>
      <left/>
      <right/>
      <top/>
      <bottom style="thin">
        <color rgb="FF296F1F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56">
    <xf numFmtId="0" fontId="0" fillId="0" borderId="0"/>
    <xf numFmtId="0" fontId="3" fillId="0" borderId="0"/>
    <xf numFmtId="43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4" applyNumberFormat="0" applyAlignment="0" applyProtection="0"/>
    <xf numFmtId="0" fontId="17" fillId="7" borderId="5" applyNumberFormat="0" applyAlignment="0" applyProtection="0"/>
    <xf numFmtId="0" fontId="18" fillId="7" borderId="4" applyNumberFormat="0" applyAlignment="0" applyProtection="0"/>
    <xf numFmtId="0" fontId="19" fillId="0" borderId="6" applyNumberFormat="0" applyFill="0" applyAlignment="0" applyProtection="0"/>
    <xf numFmtId="0" fontId="8" fillId="8" borderId="7" applyNumberFormat="0" applyAlignment="0" applyProtection="0"/>
    <xf numFmtId="0" fontId="20" fillId="0" borderId="0" applyNumberFormat="0" applyFill="0" applyBorder="0" applyAlignment="0" applyProtection="0"/>
    <xf numFmtId="0" fontId="4" fillId="9" borderId="8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3" fillId="33" borderId="0" applyNumberFormat="0" applyBorder="0" applyAlignment="0" applyProtection="0"/>
    <xf numFmtId="0" fontId="40" fillId="0" borderId="0"/>
    <xf numFmtId="0" fontId="48" fillId="0" borderId="0"/>
    <xf numFmtId="0" fontId="49" fillId="0" borderId="0"/>
    <xf numFmtId="0" fontId="3" fillId="0" borderId="0"/>
    <xf numFmtId="0" fontId="49" fillId="0" borderId="0"/>
    <xf numFmtId="0" fontId="52" fillId="0" borderId="0"/>
    <xf numFmtId="9" fontId="4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48" fillId="0" borderId="0"/>
    <xf numFmtId="0" fontId="52" fillId="0" borderId="0"/>
    <xf numFmtId="0" fontId="52" fillId="0" borderId="0"/>
    <xf numFmtId="9" fontId="52" fillId="0" borderId="0" applyFont="0" applyFill="0" applyBorder="0" applyAlignment="0" applyProtection="0"/>
  </cellStyleXfs>
  <cellXfs count="342">
    <xf numFmtId="0" fontId="0" fillId="0" borderId="0" xfId="0"/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6" fontId="1" fillId="0" borderId="0" xfId="0" applyNumberFormat="1" applyFont="1" applyAlignment="1">
      <alignment vertical="center"/>
    </xf>
    <xf numFmtId="3" fontId="50" fillId="0" borderId="0" xfId="0" applyNumberFormat="1" applyFont="1" applyFill="1" applyAlignment="1">
      <alignment horizontal="right" vertical="center"/>
    </xf>
    <xf numFmtId="0" fontId="50" fillId="0" borderId="0" xfId="0" applyFont="1" applyFill="1" applyAlignment="1">
      <alignment horizontal="right" vertical="center"/>
    </xf>
    <xf numFmtId="3" fontId="50" fillId="0" borderId="0" xfId="0" applyNumberFormat="1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1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3" fontId="3" fillId="0" borderId="0" xfId="1" applyNumberFormat="1" applyFont="1" applyAlignment="1">
      <alignment vertical="center"/>
    </xf>
    <xf numFmtId="0" fontId="4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7" fillId="0" borderId="0" xfId="0" applyFont="1" applyBorder="1" applyAlignment="1">
      <alignment vertical="center"/>
    </xf>
    <xf numFmtId="0" fontId="38" fillId="0" borderId="0" xfId="0" applyFont="1" applyAlignment="1">
      <alignment vertical="center"/>
    </xf>
    <xf numFmtId="167" fontId="24" fillId="0" borderId="0" xfId="0" applyNumberFormat="1" applyFont="1" applyAlignment="1">
      <alignment vertical="center"/>
    </xf>
    <xf numFmtId="0" fontId="28" fillId="0" borderId="0" xfId="0" applyFont="1" applyAlignment="1">
      <alignment vertical="center" wrapText="1"/>
    </xf>
    <xf numFmtId="0" fontId="29" fillId="0" borderId="0" xfId="0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54" fillId="0" borderId="0" xfId="0" applyFont="1" applyBorder="1" applyAlignment="1">
      <alignment horizontal="left" vertical="center"/>
    </xf>
    <xf numFmtId="3" fontId="0" fillId="0" borderId="0" xfId="0" applyNumberFormat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36" fillId="0" borderId="0" xfId="0" applyFont="1" applyFill="1" applyBorder="1" applyAlignment="1">
      <alignment vertical="center"/>
    </xf>
    <xf numFmtId="0" fontId="47" fillId="0" borderId="0" xfId="0" applyFont="1" applyFill="1" applyBorder="1" applyAlignment="1">
      <alignment vertical="center"/>
    </xf>
    <xf numFmtId="0" fontId="29" fillId="0" borderId="0" xfId="0" applyFont="1" applyFill="1" applyBorder="1" applyAlignment="1">
      <alignment vertical="center"/>
    </xf>
    <xf numFmtId="3" fontId="62" fillId="0" borderId="0" xfId="0" applyNumberFormat="1" applyFont="1" applyFill="1" applyBorder="1" applyAlignment="1">
      <alignment horizontal="right" vertical="center"/>
    </xf>
    <xf numFmtId="0" fontId="28" fillId="0" borderId="0" xfId="0" applyFont="1" applyFill="1" applyBorder="1" applyAlignment="1">
      <alignment vertical="center"/>
    </xf>
    <xf numFmtId="3" fontId="28" fillId="0" borderId="0" xfId="0" applyNumberFormat="1" applyFont="1" applyFill="1" applyBorder="1" applyAlignment="1">
      <alignment horizontal="right" vertical="center"/>
    </xf>
    <xf numFmtId="3" fontId="29" fillId="0" borderId="0" xfId="0" applyNumberFormat="1" applyFont="1" applyFill="1" applyBorder="1" applyAlignment="1">
      <alignment horizontal="right" vertical="center"/>
    </xf>
    <xf numFmtId="164" fontId="29" fillId="0" borderId="0" xfId="50" applyNumberFormat="1" applyFont="1" applyFill="1" applyBorder="1" applyAlignment="1">
      <alignment vertical="center"/>
    </xf>
    <xf numFmtId="164" fontId="29" fillId="0" borderId="0" xfId="0" applyNumberFormat="1" applyFont="1" applyFill="1" applyBorder="1" applyAlignment="1">
      <alignment vertical="center"/>
    </xf>
    <xf numFmtId="3" fontId="63" fillId="0" borderId="0" xfId="0" applyNumberFormat="1" applyFont="1" applyFill="1" applyBorder="1" applyAlignment="1">
      <alignment horizontal="right" vertical="center"/>
    </xf>
    <xf numFmtId="3" fontId="47" fillId="0" borderId="0" xfId="0" applyNumberFormat="1" applyFont="1" applyFill="1" applyBorder="1" applyAlignment="1">
      <alignment vertical="center"/>
    </xf>
    <xf numFmtId="0" fontId="47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168" fontId="0" fillId="0" borderId="0" xfId="0" applyNumberFormat="1" applyBorder="1" applyAlignment="1">
      <alignment vertical="center"/>
    </xf>
    <xf numFmtId="0" fontId="29" fillId="0" borderId="0" xfId="0" applyFont="1" applyAlignment="1">
      <alignment vertical="center"/>
    </xf>
    <xf numFmtId="3" fontId="0" fillId="0" borderId="0" xfId="0" applyNumberFormat="1" applyBorder="1" applyAlignment="1">
      <alignment vertical="center"/>
    </xf>
    <xf numFmtId="168" fontId="53" fillId="0" borderId="0" xfId="49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4" fillId="0" borderId="0" xfId="0" applyFont="1" applyBorder="1" applyAlignment="1">
      <alignment vertical="center"/>
    </xf>
    <xf numFmtId="0" fontId="32" fillId="0" borderId="0" xfId="0" applyFont="1" applyBorder="1" applyAlignment="1">
      <alignment horizontal="right" vertical="center"/>
    </xf>
    <xf numFmtId="0" fontId="63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67" fillId="0" borderId="0" xfId="0" applyFont="1" applyFill="1" applyBorder="1" applyAlignment="1">
      <alignment vertical="center"/>
    </xf>
    <xf numFmtId="0" fontId="36" fillId="0" borderId="0" xfId="0" applyFont="1" applyBorder="1" applyAlignment="1">
      <alignment horizontal="right" vertical="center" indent="2"/>
    </xf>
    <xf numFmtId="0" fontId="35" fillId="0" borderId="0" xfId="0" applyFont="1" applyFill="1" applyBorder="1" applyAlignment="1">
      <alignment vertical="center" wrapText="1"/>
    </xf>
    <xf numFmtId="0" fontId="25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44" fillId="0" borderId="0" xfId="0" applyFont="1" applyAlignment="1">
      <alignment vertical="center" wrapText="1"/>
    </xf>
    <xf numFmtId="0" fontId="45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1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30" fillId="0" borderId="10" xfId="0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166" fontId="29" fillId="0" borderId="0" xfId="0" applyNumberFormat="1" applyFont="1" applyAlignment="1">
      <alignment horizontal="right" vertical="center" indent="1"/>
    </xf>
    <xf numFmtId="0" fontId="47" fillId="0" borderId="0" xfId="0" applyFont="1" applyAlignment="1">
      <alignment vertical="center" wrapText="1"/>
    </xf>
    <xf numFmtId="166" fontId="29" fillId="0" borderId="0" xfId="0" applyNumberFormat="1" applyFont="1" applyFill="1" applyAlignment="1">
      <alignment horizontal="right" vertical="center" indent="1"/>
    </xf>
    <xf numFmtId="0" fontId="29" fillId="0" borderId="0" xfId="0" applyFont="1" applyFill="1" applyBorder="1" applyAlignment="1">
      <alignment horizontal="center" vertical="center"/>
    </xf>
    <xf numFmtId="0" fontId="51" fillId="0" borderId="0" xfId="0" applyFont="1" applyBorder="1" applyAlignment="1">
      <alignment vertical="center"/>
    </xf>
    <xf numFmtId="0" fontId="28" fillId="0" borderId="0" xfId="0" applyFont="1" applyFill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29" fillId="0" borderId="11" xfId="0" applyFont="1" applyBorder="1" applyAlignment="1">
      <alignment vertical="center"/>
    </xf>
    <xf numFmtId="0" fontId="41" fillId="0" borderId="0" xfId="0" applyFont="1" applyBorder="1" applyAlignment="1">
      <alignment horizontal="center" vertical="center"/>
    </xf>
    <xf numFmtId="6" fontId="41" fillId="0" borderId="13" xfId="0" applyNumberFormat="1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9" fillId="0" borderId="11" xfId="0" applyFont="1" applyBorder="1" applyAlignment="1">
      <alignment horizontal="center" vertical="center"/>
    </xf>
    <xf numFmtId="3" fontId="29" fillId="0" borderId="0" xfId="0" applyNumberFormat="1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1" fontId="1" fillId="0" borderId="0" xfId="0" applyNumberFormat="1" applyFont="1" applyAlignment="1">
      <alignment vertical="center"/>
    </xf>
    <xf numFmtId="1" fontId="1" fillId="0" borderId="0" xfId="0" applyNumberFormat="1" applyFont="1" applyFill="1" applyAlignment="1">
      <alignment vertical="center"/>
    </xf>
    <xf numFmtId="0" fontId="26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166" fontId="47" fillId="0" borderId="11" xfId="0" applyNumberFormat="1" applyFont="1" applyFill="1" applyBorder="1" applyAlignment="1">
      <alignment vertical="center"/>
    </xf>
    <xf numFmtId="0" fontId="47" fillId="0" borderId="11" xfId="0" applyFont="1" applyFill="1" applyBorder="1" applyAlignment="1">
      <alignment vertical="center"/>
    </xf>
    <xf numFmtId="0" fontId="28" fillId="0" borderId="11" xfId="0" applyFont="1" applyFill="1" applyBorder="1" applyAlignment="1">
      <alignment vertical="center"/>
    </xf>
    <xf numFmtId="0" fontId="47" fillId="0" borderId="13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right" vertical="center" indent="1"/>
    </xf>
    <xf numFmtId="0" fontId="57" fillId="0" borderId="0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6" fontId="7" fillId="0" borderId="13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57" fillId="0" borderId="0" xfId="0" applyNumberFormat="1" applyFont="1" applyFill="1" applyBorder="1" applyAlignment="1">
      <alignment horizontal="center" vertical="center" wrapText="1"/>
    </xf>
    <xf numFmtId="0" fontId="57" fillId="0" borderId="0" xfId="0" applyNumberFormat="1" applyFont="1" applyFill="1" applyBorder="1" applyAlignment="1">
      <alignment horizontal="left" vertical="center" wrapText="1"/>
    </xf>
    <xf numFmtId="0" fontId="58" fillId="0" borderId="0" xfId="0" applyNumberFormat="1" applyFont="1" applyFill="1" applyBorder="1" applyAlignment="1">
      <alignment vertical="center" wrapText="1"/>
    </xf>
    <xf numFmtId="0" fontId="58" fillId="0" borderId="0" xfId="0" applyNumberFormat="1" applyFont="1" applyFill="1" applyBorder="1" applyAlignment="1">
      <alignment horizontal="center" vertical="center" wrapText="1"/>
    </xf>
    <xf numFmtId="0" fontId="58" fillId="0" borderId="13" xfId="0" applyNumberFormat="1" applyFont="1" applyFill="1" applyBorder="1" applyAlignment="1">
      <alignment vertical="center" wrapText="1"/>
    </xf>
    <xf numFmtId="0" fontId="58" fillId="0" borderId="11" xfId="0" applyNumberFormat="1" applyFont="1" applyFill="1" applyBorder="1" applyAlignment="1">
      <alignment horizontal="center" vertical="center" wrapText="1"/>
    </xf>
    <xf numFmtId="0" fontId="58" fillId="0" borderId="11" xfId="0" applyNumberFormat="1" applyFont="1" applyFill="1" applyBorder="1" applyAlignment="1">
      <alignment vertical="center" wrapText="1"/>
    </xf>
    <xf numFmtId="3" fontId="29" fillId="0" borderId="11" xfId="0" applyNumberFormat="1" applyFont="1" applyBorder="1" applyAlignment="1">
      <alignment horizontal="right" vertical="center" indent="1"/>
    </xf>
    <xf numFmtId="0" fontId="29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29" fillId="0" borderId="0" xfId="0" applyFont="1" applyFill="1" applyBorder="1" applyAlignment="1">
      <alignment horizontal="left" vertical="center" indent="1"/>
    </xf>
    <xf numFmtId="0" fontId="29" fillId="0" borderId="11" xfId="0" applyFont="1" applyFill="1" applyBorder="1" applyAlignment="1">
      <alignment horizontal="left" vertical="center" indent="1"/>
    </xf>
    <xf numFmtId="3" fontId="29" fillId="0" borderId="0" xfId="0" applyNumberFormat="1" applyFont="1" applyBorder="1" applyAlignment="1">
      <alignment horizontal="right" vertical="center" indent="1"/>
    </xf>
    <xf numFmtId="3" fontId="29" fillId="0" borderId="0" xfId="0" applyNumberFormat="1" applyFont="1" applyAlignment="1">
      <alignment horizontal="right" vertical="center" wrapText="1" indent="1"/>
    </xf>
    <xf numFmtId="0" fontId="29" fillId="0" borderId="12" xfId="0" applyFont="1" applyFill="1" applyBorder="1" applyAlignment="1">
      <alignment horizontal="right" vertical="center" indent="2"/>
    </xf>
    <xf numFmtId="0" fontId="29" fillId="0" borderId="0" xfId="0" applyFont="1" applyFill="1" applyAlignment="1">
      <alignment horizontal="right" vertical="center" indent="2"/>
    </xf>
    <xf numFmtId="0" fontId="29" fillId="0" borderId="11" xfId="0" applyFont="1" applyFill="1" applyBorder="1" applyAlignment="1">
      <alignment horizontal="right" vertical="center" indent="2"/>
    </xf>
    <xf numFmtId="0" fontId="47" fillId="0" borderId="0" xfId="0" applyFont="1" applyFill="1" applyAlignment="1">
      <alignment vertical="center"/>
    </xf>
    <xf numFmtId="168" fontId="58" fillId="0" borderId="0" xfId="0" applyNumberFormat="1" applyFont="1" applyFill="1" applyBorder="1" applyAlignment="1">
      <alignment horizontal="right" vertical="center" wrapText="1" indent="5"/>
    </xf>
    <xf numFmtId="168" fontId="58" fillId="0" borderId="11" xfId="0" applyNumberFormat="1" applyFont="1" applyFill="1" applyBorder="1" applyAlignment="1">
      <alignment horizontal="right" vertical="center" wrapText="1" indent="5"/>
    </xf>
    <xf numFmtId="3" fontId="58" fillId="0" borderId="0" xfId="0" applyNumberFormat="1" applyFont="1" applyFill="1" applyAlignment="1">
      <alignment horizontal="right" vertical="center"/>
    </xf>
    <xf numFmtId="164" fontId="29" fillId="0" borderId="11" xfId="0" applyNumberFormat="1" applyFont="1" applyBorder="1" applyAlignment="1">
      <alignment horizontal="right" vertical="center" indent="3"/>
    </xf>
    <xf numFmtId="3" fontId="29" fillId="0" borderId="0" xfId="0" applyNumberFormat="1" applyFont="1" applyAlignment="1">
      <alignment horizontal="right" vertical="center" indent="1"/>
    </xf>
    <xf numFmtId="0" fontId="22" fillId="0" borderId="0" xfId="0" applyFont="1" applyAlignment="1">
      <alignment vertical="center"/>
    </xf>
    <xf numFmtId="0" fontId="39" fillId="0" borderId="0" xfId="0" applyFont="1" applyBorder="1" applyAlignment="1">
      <alignment vertical="center"/>
    </xf>
    <xf numFmtId="0" fontId="75" fillId="0" borderId="0" xfId="0" applyFont="1" applyAlignment="1">
      <alignment vertical="center"/>
    </xf>
    <xf numFmtId="167" fontId="75" fillId="0" borderId="0" xfId="0" applyNumberFormat="1" applyFont="1" applyAlignment="1">
      <alignment vertical="center"/>
    </xf>
    <xf numFmtId="0" fontId="39" fillId="0" borderId="0" xfId="0" applyFont="1" applyFill="1" applyAlignment="1">
      <alignment vertical="center"/>
    </xf>
    <xf numFmtId="3" fontId="29" fillId="0" borderId="0" xfId="0" applyNumberFormat="1" applyFont="1" applyAlignment="1">
      <alignment horizontal="right" vertical="center" indent="1"/>
    </xf>
    <xf numFmtId="0" fontId="36" fillId="0" borderId="0" xfId="0" applyFont="1" applyBorder="1" applyAlignment="1">
      <alignment horizontal="center" vertical="center" wrapText="1"/>
    </xf>
    <xf numFmtId="0" fontId="47" fillId="0" borderId="0" xfId="0" applyFont="1" applyFill="1" applyAlignment="1">
      <alignment horizontal="right" vertical="center" indent="2"/>
    </xf>
    <xf numFmtId="0" fontId="47" fillId="0" borderId="0" xfId="0" applyFont="1" applyAlignment="1">
      <alignment horizontal="right" vertical="center" indent="2"/>
    </xf>
    <xf numFmtId="0" fontId="69" fillId="0" borderId="0" xfId="0" applyFont="1" applyAlignment="1">
      <alignment horizontal="center" vertical="center"/>
    </xf>
    <xf numFmtId="3" fontId="47" fillId="0" borderId="0" xfId="0" applyNumberFormat="1" applyFont="1" applyAlignment="1">
      <alignment horizontal="right"/>
    </xf>
    <xf numFmtId="3" fontId="58" fillId="0" borderId="0" xfId="0" applyNumberFormat="1" applyFont="1" applyAlignment="1">
      <alignment horizontal="right" wrapText="1"/>
    </xf>
    <xf numFmtId="3" fontId="47" fillId="0" borderId="11" xfId="0" applyNumberFormat="1" applyFont="1" applyBorder="1" applyAlignment="1">
      <alignment horizontal="right"/>
    </xf>
    <xf numFmtId="0" fontId="58" fillId="0" borderId="11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6" fillId="0" borderId="11" xfId="0" applyFont="1" applyBorder="1" applyAlignment="1">
      <alignment wrapText="1"/>
    </xf>
    <xf numFmtId="0" fontId="47" fillId="0" borderId="0" xfId="0" applyFont="1" applyAlignment="1">
      <alignment horizontal="left" indent="2"/>
    </xf>
    <xf numFmtId="0" fontId="58" fillId="0" borderId="0" xfId="0" applyFont="1" applyAlignment="1">
      <alignment horizontal="left" indent="2"/>
    </xf>
    <xf numFmtId="0" fontId="47" fillId="0" borderId="11" xfId="0" applyFont="1" applyBorder="1" applyAlignment="1">
      <alignment horizontal="left" indent="2"/>
    </xf>
    <xf numFmtId="0" fontId="47" fillId="0" borderId="0" xfId="0" applyFont="1" applyAlignment="1">
      <alignment horizontal="left" vertical="center" indent="1"/>
    </xf>
    <xf numFmtId="0" fontId="30" fillId="0" borderId="0" xfId="0" applyFont="1" applyAlignment="1">
      <alignment horizontal="left" vertical="center" indent="1"/>
    </xf>
    <xf numFmtId="0" fontId="25" fillId="0" borderId="0" xfId="0" applyFont="1" applyBorder="1" applyAlignment="1">
      <alignment horizontal="left" vertical="center" indent="1"/>
    </xf>
    <xf numFmtId="0" fontId="29" fillId="0" borderId="0" xfId="0" applyFont="1" applyAlignment="1">
      <alignment horizontal="left" vertical="center" indent="2"/>
    </xf>
    <xf numFmtId="0" fontId="36" fillId="0" borderId="12" xfId="0" applyFont="1" applyFill="1" applyBorder="1" applyAlignment="1">
      <alignment vertical="center"/>
    </xf>
    <xf numFmtId="0" fontId="36" fillId="0" borderId="12" xfId="0" applyFont="1" applyFill="1" applyBorder="1" applyAlignment="1">
      <alignment horizontal="left" vertical="center" indent="1"/>
    </xf>
    <xf numFmtId="0" fontId="36" fillId="0" borderId="0" xfId="0" applyFont="1" applyFill="1" applyAlignment="1">
      <alignment horizontal="left" vertical="center" indent="1"/>
    </xf>
    <xf numFmtId="0" fontId="29" fillId="0" borderId="0" xfId="0" applyFont="1" applyAlignment="1">
      <alignment horizontal="left" vertical="center" indent="3"/>
    </xf>
    <xf numFmtId="0" fontId="29" fillId="0" borderId="0" xfId="0" applyFont="1" applyFill="1" applyAlignment="1">
      <alignment horizontal="left" vertical="center" indent="3"/>
    </xf>
    <xf numFmtId="3" fontId="29" fillId="0" borderId="0" xfId="0" applyNumberFormat="1" applyFont="1" applyAlignment="1">
      <alignment horizontal="right" vertical="center" indent="2"/>
    </xf>
    <xf numFmtId="0" fontId="47" fillId="0" borderId="0" xfId="0" applyFont="1" applyAlignment="1">
      <alignment horizontal="left" vertical="center" indent="3"/>
    </xf>
    <xf numFmtId="0" fontId="29" fillId="0" borderId="11" xfId="0" applyFont="1" applyBorder="1" applyAlignment="1">
      <alignment horizontal="left" vertical="center" indent="3"/>
    </xf>
    <xf numFmtId="0" fontId="47" fillId="0" borderId="0" xfId="0" applyFont="1" applyFill="1" applyAlignment="1">
      <alignment horizontal="right" vertical="center" indent="3"/>
    </xf>
    <xf numFmtId="0" fontId="29" fillId="0" borderId="11" xfId="0" applyFont="1" applyBorder="1" applyAlignment="1">
      <alignment horizontal="right" vertical="center" indent="3"/>
    </xf>
    <xf numFmtId="3" fontId="29" fillId="0" borderId="11" xfId="0" applyNumberFormat="1" applyFont="1" applyBorder="1" applyAlignment="1">
      <alignment horizontal="right" vertical="center" indent="2"/>
    </xf>
    <xf numFmtId="0" fontId="29" fillId="0" borderId="12" xfId="0" applyFont="1" applyFill="1" applyBorder="1" applyAlignment="1">
      <alignment horizontal="left" vertical="center" wrapText="1" indent="1"/>
    </xf>
    <xf numFmtId="0" fontId="29" fillId="0" borderId="0" xfId="0" applyFont="1" applyFill="1" applyAlignment="1">
      <alignment horizontal="left" vertical="center" wrapText="1" indent="1"/>
    </xf>
    <xf numFmtId="0" fontId="29" fillId="0" borderId="11" xfId="0" applyFont="1" applyFill="1" applyBorder="1" applyAlignment="1">
      <alignment horizontal="left" vertical="center" wrapText="1" indent="1"/>
    </xf>
    <xf numFmtId="0" fontId="36" fillId="0" borderId="0" xfId="0" applyFont="1" applyFill="1" applyBorder="1" applyAlignment="1">
      <alignment horizontal="left" vertical="center" indent="1"/>
    </xf>
    <xf numFmtId="0" fontId="28" fillId="0" borderId="0" xfId="0" applyFont="1" applyFill="1" applyBorder="1" applyAlignment="1">
      <alignment horizontal="left" vertical="center" indent="1"/>
    </xf>
    <xf numFmtId="0" fontId="30" fillId="0" borderId="0" xfId="0" applyFont="1" applyFill="1" applyBorder="1" applyAlignment="1">
      <alignment horizontal="left" vertical="center" indent="1"/>
    </xf>
    <xf numFmtId="0" fontId="30" fillId="0" borderId="0" xfId="0" applyFont="1" applyFill="1" applyBorder="1" applyAlignment="1">
      <alignment horizontal="left" indent="1"/>
    </xf>
    <xf numFmtId="164" fontId="29" fillId="0" borderId="0" xfId="0" applyNumberFormat="1" applyFont="1" applyFill="1" applyBorder="1" applyAlignment="1">
      <alignment horizontal="right" vertical="center" indent="1"/>
    </xf>
    <xf numFmtId="0" fontId="36" fillId="0" borderId="0" xfId="0" applyFont="1" applyAlignment="1">
      <alignment horizontal="left" vertical="center" indent="1"/>
    </xf>
    <xf numFmtId="0" fontId="29" fillId="0" borderId="11" xfId="0" applyFont="1" applyBorder="1" applyAlignment="1">
      <alignment horizontal="left" vertical="center" indent="2"/>
    </xf>
    <xf numFmtId="0" fontId="30" fillId="0" borderId="0" xfId="0" applyFont="1" applyFill="1" applyBorder="1" applyAlignment="1">
      <alignment horizontal="left" vertical="center" indent="1"/>
    </xf>
    <xf numFmtId="0" fontId="30" fillId="0" borderId="10" xfId="0" applyFont="1" applyBorder="1" applyAlignment="1">
      <alignment horizontal="left" indent="1"/>
    </xf>
    <xf numFmtId="0" fontId="30" fillId="0" borderId="0" xfId="0" applyFont="1" applyAlignment="1">
      <alignment horizontal="left" indent="1"/>
    </xf>
    <xf numFmtId="0" fontId="33" fillId="0" borderId="0" xfId="0" applyFont="1" applyAlignment="1">
      <alignment horizontal="left" indent="1"/>
    </xf>
    <xf numFmtId="0" fontId="29" fillId="0" borderId="13" xfId="0" applyFont="1" applyBorder="1" applyAlignment="1">
      <alignment horizontal="left" vertical="center" indent="2"/>
    </xf>
    <xf numFmtId="0" fontId="29" fillId="0" borderId="0" xfId="0" applyFont="1" applyFill="1" applyBorder="1" applyAlignment="1">
      <alignment horizontal="left" vertical="center" wrapText="1" indent="1"/>
    </xf>
    <xf numFmtId="0" fontId="29" fillId="0" borderId="0" xfId="0" applyFont="1" applyFill="1" applyBorder="1" applyAlignment="1">
      <alignment horizontal="right" vertical="center" indent="2"/>
    </xf>
    <xf numFmtId="0" fontId="28" fillId="0" borderId="0" xfId="0" applyFont="1" applyFill="1" applyAlignment="1">
      <alignment horizontal="left" vertical="center" wrapText="1" indent="1"/>
    </xf>
    <xf numFmtId="165" fontId="47" fillId="0" borderId="0" xfId="0" applyNumberFormat="1" applyFont="1" applyAlignment="1">
      <alignment vertical="center"/>
    </xf>
    <xf numFmtId="0" fontId="29" fillId="0" borderId="0" xfId="0" applyFont="1" applyFill="1" applyAlignment="1">
      <alignment horizontal="right" vertical="center" indent="3"/>
    </xf>
    <xf numFmtId="164" fontId="29" fillId="0" borderId="0" xfId="0" applyNumberFormat="1" applyFont="1" applyFill="1" applyAlignment="1">
      <alignment horizontal="right" vertical="center" indent="3"/>
    </xf>
    <xf numFmtId="0" fontId="77" fillId="0" borderId="14" xfId="0" applyNumberFormat="1" applyFont="1" applyFill="1" applyBorder="1" applyAlignment="1">
      <alignment vertical="top" wrapText="1" readingOrder="1"/>
    </xf>
    <xf numFmtId="168" fontId="77" fillId="0" borderId="14" xfId="0" applyNumberFormat="1" applyFont="1" applyFill="1" applyBorder="1" applyAlignment="1">
      <alignment vertical="top" wrapText="1" readingOrder="1"/>
    </xf>
    <xf numFmtId="14" fontId="1" fillId="0" borderId="0" xfId="0" applyNumberFormat="1" applyFont="1" applyBorder="1" applyAlignment="1">
      <alignment vertical="center"/>
    </xf>
    <xf numFmtId="0" fontId="47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3" fontId="20" fillId="0" borderId="0" xfId="0" applyNumberFormat="1" applyFont="1" applyFill="1" applyAlignment="1">
      <alignment vertical="center"/>
    </xf>
    <xf numFmtId="164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36" fillId="0" borderId="0" xfId="0" applyFont="1" applyBorder="1" applyAlignment="1">
      <alignment horizontal="center" vertical="center" wrapText="1"/>
    </xf>
    <xf numFmtId="0" fontId="33" fillId="0" borderId="0" xfId="0" applyFont="1" applyFill="1" applyAlignment="1">
      <alignment horizontal="left" indent="1"/>
    </xf>
    <xf numFmtId="3" fontId="29" fillId="0" borderId="0" xfId="0" applyNumberFormat="1" applyFont="1" applyFill="1" applyAlignment="1">
      <alignment horizontal="right" vertical="center" indent="1"/>
    </xf>
    <xf numFmtId="166" fontId="29" fillId="0" borderId="13" xfId="0" applyNumberFormat="1" applyFont="1" applyFill="1" applyBorder="1" applyAlignment="1">
      <alignment horizontal="right" vertical="center" indent="1"/>
    </xf>
    <xf numFmtId="0" fontId="78" fillId="0" borderId="0" xfId="0" applyFont="1" applyFill="1" applyAlignment="1">
      <alignment horizontal="right" vertical="center" wrapText="1" indent="2"/>
    </xf>
    <xf numFmtId="3" fontId="29" fillId="0" borderId="13" xfId="0" applyNumberFormat="1" applyFont="1" applyFill="1" applyBorder="1" applyAlignment="1">
      <alignment horizontal="right" vertical="center" indent="1"/>
    </xf>
    <xf numFmtId="165" fontId="76" fillId="0" borderId="0" xfId="2" applyNumberFormat="1" applyFont="1" applyBorder="1" applyAlignment="1">
      <alignment vertical="center"/>
    </xf>
    <xf numFmtId="0" fontId="36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41" fillId="0" borderId="13" xfId="0" applyFont="1" applyBorder="1" applyAlignment="1">
      <alignment horizontal="center" vertical="center" wrapText="1"/>
    </xf>
    <xf numFmtId="3" fontId="0" fillId="0" borderId="0" xfId="0" applyNumberFormat="1" applyFill="1" applyAlignment="1">
      <alignment vertical="center"/>
    </xf>
    <xf numFmtId="0" fontId="0" fillId="0" borderId="0" xfId="0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center"/>
    </xf>
    <xf numFmtId="3" fontId="28" fillId="0" borderId="0" xfId="0" applyNumberFormat="1" applyFont="1" applyAlignment="1">
      <alignment horizontal="right" vertical="center" indent="1"/>
    </xf>
    <xf numFmtId="3" fontId="0" fillId="0" borderId="0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165" fontId="0" fillId="0" borderId="0" xfId="0" applyNumberFormat="1" applyAlignment="1">
      <alignment vertical="center"/>
    </xf>
    <xf numFmtId="165" fontId="0" fillId="0" borderId="0" xfId="0" applyNumberFormat="1" applyFill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0" fontId="80" fillId="0" borderId="0" xfId="0" applyNumberFormat="1" applyFont="1" applyFill="1" applyAlignment="1">
      <alignment horizontal="center" vertical="center"/>
    </xf>
    <xf numFmtId="0" fontId="80" fillId="0" borderId="0" xfId="0" applyNumberFormat="1" applyFont="1" applyFill="1" applyAlignment="1">
      <alignment horizontal="right" vertical="center" indent="2"/>
    </xf>
    <xf numFmtId="3" fontId="29" fillId="0" borderId="13" xfId="0" applyNumberFormat="1" applyFont="1" applyFill="1" applyBorder="1" applyAlignment="1">
      <alignment horizontal="right" vertical="center" indent="2"/>
    </xf>
    <xf numFmtId="0" fontId="29" fillId="0" borderId="0" xfId="0" applyFont="1" applyFill="1" applyAlignment="1">
      <alignment horizontal="right" vertical="center" wrapText="1" indent="2"/>
    </xf>
    <xf numFmtId="3" fontId="80" fillId="0" borderId="0" xfId="0" applyNumberFormat="1" applyFont="1" applyFill="1" applyAlignment="1">
      <alignment horizontal="right" vertical="center" indent="2"/>
    </xf>
    <xf numFmtId="3" fontId="29" fillId="0" borderId="0" xfId="0" applyNumberFormat="1" applyFont="1" applyFill="1" applyAlignment="1">
      <alignment horizontal="right" vertical="center" indent="2"/>
    </xf>
    <xf numFmtId="0" fontId="82" fillId="0" borderId="0" xfId="0" applyFont="1" applyAlignment="1">
      <alignment vertical="center"/>
    </xf>
    <xf numFmtId="0" fontId="28" fillId="0" borderId="0" xfId="0" applyFont="1" applyFill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3" fontId="66" fillId="0" borderId="0" xfId="49" applyNumberFormat="1" applyFont="1" applyFill="1" applyBorder="1" applyAlignment="1">
      <alignment horizontal="right" vertical="center"/>
    </xf>
    <xf numFmtId="3" fontId="58" fillId="0" borderId="0" xfId="49" applyNumberFormat="1" applyFont="1" applyFill="1" applyBorder="1" applyAlignment="1">
      <alignment horizontal="right" vertical="center"/>
    </xf>
    <xf numFmtId="3" fontId="47" fillId="0" borderId="0" xfId="0" applyNumberFormat="1" applyFont="1" applyFill="1" applyBorder="1" applyAlignment="1">
      <alignment horizontal="right" vertical="center" indent="1"/>
    </xf>
    <xf numFmtId="3" fontId="57" fillId="0" borderId="11" xfId="49" applyNumberFormat="1" applyFont="1" applyFill="1" applyBorder="1" applyAlignment="1">
      <alignment horizontal="right" vertical="center" wrapText="1"/>
    </xf>
    <xf numFmtId="3" fontId="29" fillId="0" borderId="0" xfId="0" applyNumberFormat="1" applyFont="1" applyFill="1" applyBorder="1" applyAlignment="1">
      <alignment horizontal="right" vertical="center" indent="2"/>
    </xf>
    <xf numFmtId="2" fontId="1" fillId="0" borderId="0" xfId="0" applyNumberFormat="1" applyFont="1" applyAlignment="1">
      <alignment vertical="center"/>
    </xf>
    <xf numFmtId="3" fontId="29" fillId="0" borderId="0" xfId="0" applyNumberFormat="1" applyFont="1" applyFill="1" applyAlignment="1">
      <alignment horizontal="right" vertical="center" indent="2"/>
    </xf>
    <xf numFmtId="0" fontId="36" fillId="0" borderId="0" xfId="0" applyFont="1" applyBorder="1" applyAlignment="1">
      <alignment horizontal="center" vertical="center" wrapText="1"/>
    </xf>
    <xf numFmtId="0" fontId="58" fillId="0" borderId="0" xfId="0" applyFont="1" applyAlignment="1">
      <alignment horizontal="right" indent="2"/>
    </xf>
    <xf numFmtId="3" fontId="47" fillId="0" borderId="0" xfId="2" applyNumberFormat="1" applyFont="1" applyFill="1" applyAlignment="1">
      <alignment horizontal="right" vertical="center"/>
    </xf>
    <xf numFmtId="3" fontId="47" fillId="0" borderId="0" xfId="0" applyNumberFormat="1" applyFont="1" applyFill="1" applyBorder="1" applyAlignment="1">
      <alignment horizontal="right" vertical="center"/>
    </xf>
    <xf numFmtId="3" fontId="67" fillId="0" borderId="0" xfId="2" applyNumberFormat="1" applyFont="1" applyFill="1" applyAlignment="1">
      <alignment horizontal="right" vertical="center"/>
    </xf>
    <xf numFmtId="3" fontId="28" fillId="0" borderId="11" xfId="0" applyNumberFormat="1" applyFont="1" applyFill="1" applyBorder="1" applyAlignment="1">
      <alignment horizontal="right" vertical="center"/>
    </xf>
    <xf numFmtId="166" fontId="47" fillId="0" borderId="11" xfId="0" applyNumberFormat="1" applyFont="1" applyFill="1" applyBorder="1" applyAlignment="1">
      <alignment horizontal="right" vertical="center"/>
    </xf>
    <xf numFmtId="3" fontId="58" fillId="0" borderId="0" xfId="0" applyNumberFormat="1" applyFont="1" applyBorder="1" applyAlignment="1">
      <alignment horizontal="right" vertical="center"/>
    </xf>
    <xf numFmtId="3" fontId="58" fillId="0" borderId="0" xfId="0" applyNumberFormat="1" applyFont="1" applyAlignment="1">
      <alignment horizontal="right" vertical="center"/>
    </xf>
    <xf numFmtId="3" fontId="47" fillId="0" borderId="0" xfId="0" applyNumberFormat="1" applyFont="1" applyFill="1" applyAlignment="1">
      <alignment horizontal="right" vertical="center"/>
    </xf>
    <xf numFmtId="3" fontId="47" fillId="0" borderId="0" xfId="0" applyNumberFormat="1" applyFont="1" applyBorder="1" applyAlignment="1">
      <alignment horizontal="right" vertical="center"/>
    </xf>
    <xf numFmtId="3" fontId="58" fillId="0" borderId="0" xfId="0" applyNumberFormat="1" applyFont="1" applyFill="1" applyBorder="1" applyAlignment="1">
      <alignment horizontal="right" vertical="center"/>
    </xf>
    <xf numFmtId="3" fontId="67" fillId="0" borderId="0" xfId="0" applyNumberFormat="1" applyFont="1" applyFill="1" applyAlignment="1">
      <alignment horizontal="right" vertical="center"/>
    </xf>
    <xf numFmtId="3" fontId="67" fillId="0" borderId="0" xfId="0" applyNumberFormat="1" applyFont="1" applyFill="1" applyBorder="1" applyAlignment="1">
      <alignment horizontal="right" vertical="center"/>
    </xf>
    <xf numFmtId="3" fontId="67" fillId="0" borderId="0" xfId="0" applyNumberFormat="1" applyFont="1" applyBorder="1" applyAlignment="1">
      <alignment horizontal="right" vertical="center"/>
    </xf>
    <xf numFmtId="3" fontId="83" fillId="0" borderId="0" xfId="0" applyNumberFormat="1" applyFont="1" applyFill="1" applyBorder="1" applyAlignment="1">
      <alignment vertical="center"/>
    </xf>
    <xf numFmtId="166" fontId="78" fillId="0" borderId="0" xfId="0" applyNumberFormat="1" applyFont="1" applyFill="1" applyAlignment="1">
      <alignment horizontal="right" vertical="center" wrapText="1" indent="1"/>
    </xf>
    <xf numFmtId="3" fontId="78" fillId="0" borderId="0" xfId="0" applyNumberFormat="1" applyFont="1" applyFill="1" applyAlignment="1">
      <alignment horizontal="right" vertical="center" wrapText="1" indent="1"/>
    </xf>
    <xf numFmtId="3" fontId="47" fillId="0" borderId="0" xfId="0" applyNumberFormat="1" applyFont="1" applyAlignment="1">
      <alignment horizontal="right" vertical="center" indent="1"/>
    </xf>
    <xf numFmtId="0" fontId="47" fillId="0" borderId="0" xfId="0" applyFont="1" applyFill="1" applyBorder="1" applyAlignment="1">
      <alignment horizontal="right" vertical="center" indent="2"/>
    </xf>
    <xf numFmtId="0" fontId="29" fillId="0" borderId="0" xfId="0" applyNumberFormat="1" applyFont="1" applyFill="1" applyAlignment="1">
      <alignment horizontal="right" vertical="center" indent="2"/>
    </xf>
    <xf numFmtId="166" fontId="47" fillId="0" borderId="0" xfId="0" applyNumberFormat="1" applyFont="1" applyFill="1" applyBorder="1" applyAlignment="1">
      <alignment horizontal="right" vertical="center" indent="1"/>
    </xf>
    <xf numFmtId="0" fontId="47" fillId="0" borderId="0" xfId="0" applyFont="1" applyBorder="1" applyAlignment="1">
      <alignment horizontal="center" vertical="center"/>
    </xf>
    <xf numFmtId="3" fontId="29" fillId="0" borderId="0" xfId="0" applyNumberFormat="1" applyFont="1" applyFill="1" applyAlignment="1">
      <alignment horizontal="right" vertical="center" indent="3"/>
    </xf>
    <xf numFmtId="3" fontId="58" fillId="0" borderId="0" xfId="0" applyNumberFormat="1" applyFont="1" applyFill="1" applyAlignment="1">
      <alignment horizontal="right" vertical="center" indent="3"/>
    </xf>
    <xf numFmtId="0" fontId="29" fillId="0" borderId="0" xfId="0" applyFont="1" applyAlignment="1">
      <alignment horizontal="right" vertical="center" indent="2"/>
    </xf>
    <xf numFmtId="0" fontId="29" fillId="0" borderId="0" xfId="0" applyFont="1" applyBorder="1" applyAlignment="1">
      <alignment horizontal="right" vertical="center" indent="2"/>
    </xf>
    <xf numFmtId="167" fontId="47" fillId="0" borderId="0" xfId="0" applyNumberFormat="1" applyFont="1" applyFill="1" applyBorder="1" applyAlignment="1">
      <alignment horizontal="right" vertical="center" indent="1"/>
    </xf>
    <xf numFmtId="167" fontId="6" fillId="0" borderId="0" xfId="0" applyNumberFormat="1" applyFont="1" applyFill="1" applyBorder="1" applyAlignment="1">
      <alignment horizontal="right" vertical="center" indent="1"/>
    </xf>
    <xf numFmtId="167" fontId="6" fillId="0" borderId="13" xfId="0" applyNumberFormat="1" applyFont="1" applyFill="1" applyBorder="1" applyAlignment="1">
      <alignment horizontal="right" vertical="center" indent="1"/>
    </xf>
    <xf numFmtId="167" fontId="6" fillId="0" borderId="11" xfId="0" applyNumberFormat="1" applyFont="1" applyFill="1" applyBorder="1" applyAlignment="1">
      <alignment horizontal="right" vertical="center" indent="1"/>
    </xf>
    <xf numFmtId="3" fontId="6" fillId="0" borderId="0" xfId="0" applyNumberFormat="1" applyFont="1" applyFill="1" applyBorder="1" applyAlignment="1">
      <alignment horizontal="right" vertical="center" indent="2"/>
    </xf>
    <xf numFmtId="3" fontId="47" fillId="0" borderId="0" xfId="0" applyNumberFormat="1" applyFont="1" applyFill="1" applyBorder="1" applyAlignment="1">
      <alignment horizontal="right" vertical="center" wrapText="1" indent="2"/>
    </xf>
    <xf numFmtId="3" fontId="6" fillId="0" borderId="13" xfId="0" applyNumberFormat="1" applyFont="1" applyFill="1" applyBorder="1" applyAlignment="1">
      <alignment horizontal="right" vertical="center" indent="2"/>
    </xf>
    <xf numFmtId="3" fontId="6" fillId="0" borderId="11" xfId="0" applyNumberFormat="1" applyFont="1" applyFill="1" applyBorder="1" applyAlignment="1">
      <alignment horizontal="right" vertical="center" indent="2"/>
    </xf>
    <xf numFmtId="0" fontId="6" fillId="0" borderId="0" xfId="0" applyFont="1" applyFill="1" applyBorder="1" applyAlignment="1">
      <alignment horizontal="left" vertical="center" indent="2"/>
    </xf>
    <xf numFmtId="0" fontId="47" fillId="0" borderId="0" xfId="0" applyFont="1" applyFill="1" applyBorder="1" applyAlignment="1">
      <alignment horizontal="left" vertical="center" indent="2"/>
    </xf>
    <xf numFmtId="0" fontId="6" fillId="0" borderId="13" xfId="0" applyFont="1" applyFill="1" applyBorder="1" applyAlignment="1">
      <alignment horizontal="left" vertical="center" indent="2"/>
    </xf>
    <xf numFmtId="0" fontId="6" fillId="0" borderId="11" xfId="0" applyFont="1" applyFill="1" applyBorder="1" applyAlignment="1">
      <alignment horizontal="left" vertical="center" indent="2"/>
    </xf>
    <xf numFmtId="0" fontId="47" fillId="0" borderId="0" xfId="0" applyFont="1" applyFill="1" applyBorder="1" applyAlignment="1">
      <alignment horizontal="left" vertical="center" wrapText="1" indent="2"/>
    </xf>
    <xf numFmtId="0" fontId="6" fillId="0" borderId="0" xfId="0" applyFont="1" applyFill="1" applyBorder="1" applyAlignment="1">
      <alignment horizontal="left" vertical="center" wrapText="1" indent="2"/>
    </xf>
    <xf numFmtId="2" fontId="47" fillId="0" borderId="0" xfId="0" applyNumberFormat="1" applyFont="1" applyAlignment="1">
      <alignment horizontal="right" vertical="center" indent="3"/>
    </xf>
    <xf numFmtId="164" fontId="47" fillId="0" borderId="0" xfId="0" applyNumberFormat="1" applyFont="1" applyAlignment="1">
      <alignment horizontal="right" vertical="center" indent="3"/>
    </xf>
    <xf numFmtId="2" fontId="47" fillId="0" borderId="0" xfId="0" applyNumberFormat="1" applyFont="1" applyFill="1" applyAlignment="1">
      <alignment horizontal="right" vertical="center" indent="3"/>
    </xf>
    <xf numFmtId="164" fontId="47" fillId="0" borderId="0" xfId="0" applyNumberFormat="1" applyFont="1" applyFill="1" applyAlignment="1">
      <alignment horizontal="right" vertical="center" indent="3"/>
    </xf>
    <xf numFmtId="0" fontId="47" fillId="0" borderId="0" xfId="0" applyFont="1" applyBorder="1" applyAlignment="1">
      <alignment horizontal="right" vertical="center" indent="2"/>
    </xf>
    <xf numFmtId="2" fontId="47" fillId="0" borderId="0" xfId="0" applyNumberFormat="1" applyFont="1" applyBorder="1" applyAlignment="1">
      <alignment horizontal="right" vertical="center" indent="2"/>
    </xf>
    <xf numFmtId="0" fontId="0" fillId="0" borderId="0" xfId="0" applyFont="1" applyBorder="1" applyAlignment="1">
      <alignment horizontal="right" vertical="center" indent="2"/>
    </xf>
    <xf numFmtId="3" fontId="29" fillId="0" borderId="12" xfId="0" applyNumberFormat="1" applyFont="1" applyFill="1" applyBorder="1" applyAlignment="1">
      <alignment horizontal="right" vertical="center" indent="1"/>
    </xf>
    <xf numFmtId="3" fontId="29" fillId="0" borderId="0" xfId="0" applyNumberFormat="1" applyFont="1" applyFill="1" applyBorder="1" applyAlignment="1">
      <alignment horizontal="right" vertical="center" indent="1"/>
    </xf>
    <xf numFmtId="3" fontId="29" fillId="0" borderId="11" xfId="0" applyNumberFormat="1" applyFont="1" applyFill="1" applyBorder="1" applyAlignment="1">
      <alignment horizontal="right" vertical="center" indent="1"/>
    </xf>
    <xf numFmtId="166" fontId="47" fillId="0" borderId="0" xfId="0" applyNumberFormat="1" applyFont="1" applyFill="1" applyBorder="1" applyAlignment="1">
      <alignment vertical="center"/>
    </xf>
    <xf numFmtId="166" fontId="47" fillId="0" borderId="0" xfId="0" applyNumberFormat="1" applyFont="1" applyFill="1" applyBorder="1" applyAlignment="1">
      <alignment horizontal="right" vertical="center"/>
    </xf>
    <xf numFmtId="0" fontId="59" fillId="0" borderId="13" xfId="0" applyNumberFormat="1" applyFont="1" applyFill="1" applyBorder="1" applyAlignment="1">
      <alignment horizontal="center" vertical="center" wrapText="1"/>
    </xf>
    <xf numFmtId="168" fontId="58" fillId="0" borderId="0" xfId="0" applyNumberFormat="1" applyFont="1" applyFill="1" applyBorder="1" applyAlignment="1">
      <alignment horizontal="right" vertical="center" wrapText="1" indent="7"/>
    </xf>
    <xf numFmtId="0" fontId="58" fillId="0" borderId="0" xfId="0" applyNumberFormat="1" applyFont="1" applyFill="1" applyBorder="1" applyAlignment="1">
      <alignment horizontal="right" vertical="center" wrapText="1" indent="7"/>
    </xf>
    <xf numFmtId="0" fontId="55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 indent="1"/>
    </xf>
    <xf numFmtId="0" fontId="36" fillId="0" borderId="13" xfId="0" applyFont="1" applyBorder="1" applyAlignment="1">
      <alignment horizontal="left" vertical="center" wrapText="1" indent="1"/>
    </xf>
    <xf numFmtId="0" fontId="36" fillId="0" borderId="0" xfId="0" applyFont="1" applyBorder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6" fontId="41" fillId="0" borderId="0" xfId="0" applyNumberFormat="1" applyFont="1" applyBorder="1" applyAlignment="1">
      <alignment horizontal="center" vertical="center" wrapText="1"/>
    </xf>
    <xf numFmtId="0" fontId="55" fillId="0" borderId="10" xfId="0" applyFont="1" applyBorder="1" applyAlignment="1">
      <alignment horizontal="left" indent="2"/>
    </xf>
    <xf numFmtId="0" fontId="5" fillId="2" borderId="0" xfId="0" applyFont="1" applyFill="1" applyBorder="1" applyAlignment="1">
      <alignment horizontal="center" vertical="center" wrapText="1"/>
    </xf>
    <xf numFmtId="0" fontId="57" fillId="0" borderId="0" xfId="0" applyFont="1" applyBorder="1" applyAlignment="1">
      <alignment horizontal="left" vertical="center" wrapText="1" indent="2"/>
    </xf>
    <xf numFmtId="0" fontId="57" fillId="0" borderId="13" xfId="0" applyFont="1" applyBorder="1" applyAlignment="1">
      <alignment horizontal="left" vertical="center" wrapText="1" indent="2"/>
    </xf>
    <xf numFmtId="0" fontId="57" fillId="0" borderId="0" xfId="0" applyFont="1" applyBorder="1" applyAlignment="1">
      <alignment horizontal="center" vertical="center" wrapText="1"/>
    </xf>
    <xf numFmtId="0" fontId="57" fillId="0" borderId="0" xfId="0" applyFont="1" applyBorder="1" applyAlignment="1">
      <alignment horizontal="left" vertical="center" wrapText="1"/>
    </xf>
    <xf numFmtId="0" fontId="57" fillId="0" borderId="13" xfId="0" applyFont="1" applyBorder="1" applyAlignment="1">
      <alignment horizontal="left" vertical="center" wrapText="1"/>
    </xf>
    <xf numFmtId="6" fontId="56" fillId="0" borderId="0" xfId="0" applyNumberFormat="1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33" fillId="0" borderId="10" xfId="0" applyFont="1" applyBorder="1" applyAlignment="1">
      <alignment vertical="center"/>
    </xf>
    <xf numFmtId="0" fontId="30" fillId="0" borderId="0" xfId="0" applyFont="1" applyAlignment="1">
      <alignment horizontal="left" vertical="center" wrapText="1" indent="1"/>
    </xf>
    <xf numFmtId="0" fontId="30" fillId="0" borderId="10" xfId="0" applyFont="1" applyBorder="1" applyAlignment="1">
      <alignment horizontal="left" wrapText="1" indent="1"/>
    </xf>
    <xf numFmtId="6" fontId="41" fillId="0" borderId="13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left" vertical="center" indent="1"/>
    </xf>
    <xf numFmtId="0" fontId="36" fillId="0" borderId="13" xfId="0" applyFont="1" applyFill="1" applyBorder="1" applyAlignment="1">
      <alignment horizontal="left" vertical="center" indent="1"/>
    </xf>
    <xf numFmtId="0" fontId="36" fillId="0" borderId="0" xfId="0" applyFont="1" applyFill="1" applyBorder="1" applyAlignment="1">
      <alignment horizontal="left" vertical="center"/>
    </xf>
    <xf numFmtId="0" fontId="36" fillId="0" borderId="13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 indent="1"/>
    </xf>
    <xf numFmtId="6" fontId="65" fillId="0" borderId="1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6" fillId="0" borderId="0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36" fillId="0" borderId="0" xfId="0" applyFont="1" applyBorder="1" applyAlignment="1">
      <alignment vertical="center"/>
    </xf>
    <xf numFmtId="0" fontId="36" fillId="0" borderId="11" xfId="0" applyFont="1" applyBorder="1" applyAlignment="1">
      <alignment vertical="center"/>
    </xf>
    <xf numFmtId="0" fontId="36" fillId="0" borderId="0" xfId="0" applyFont="1" applyBorder="1" applyAlignment="1">
      <alignment horizontal="left" vertical="center" wrapText="1" indent="1"/>
    </xf>
    <xf numFmtId="0" fontId="41" fillId="0" borderId="0" xfId="0" applyFont="1" applyBorder="1" applyAlignment="1">
      <alignment horizontal="center" wrapText="1"/>
    </xf>
    <xf numFmtId="0" fontId="41" fillId="0" borderId="13" xfId="0" applyFont="1" applyBorder="1" applyAlignment="1">
      <alignment horizontal="center" wrapText="1"/>
    </xf>
    <xf numFmtId="6" fontId="41" fillId="0" borderId="0" xfId="0" applyNumberFormat="1" applyFont="1" applyBorder="1" applyAlignment="1">
      <alignment horizontal="center" wrapText="1"/>
    </xf>
    <xf numFmtId="6" fontId="41" fillId="0" borderId="13" xfId="0" applyNumberFormat="1" applyFont="1" applyBorder="1" applyAlignment="1">
      <alignment horizontal="center" wrapText="1"/>
    </xf>
    <xf numFmtId="0" fontId="36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74" fillId="0" borderId="0" xfId="0" applyFont="1" applyBorder="1" applyAlignment="1">
      <alignment vertical="center"/>
    </xf>
    <xf numFmtId="0" fontId="30" fillId="0" borderId="0" xfId="0" applyFont="1" applyBorder="1" applyAlignment="1">
      <alignment horizontal="left" vertical="center" indent="1"/>
    </xf>
    <xf numFmtId="0" fontId="28" fillId="0" borderId="0" xfId="0" applyFont="1" applyFill="1" applyAlignment="1">
      <alignment horizontal="left" vertical="center" wrapText="1" indent="1"/>
    </xf>
    <xf numFmtId="3" fontId="29" fillId="0" borderId="0" xfId="0" applyNumberFormat="1" applyFont="1" applyFill="1" applyAlignment="1">
      <alignment horizontal="right" vertical="center" indent="2"/>
    </xf>
    <xf numFmtId="0" fontId="28" fillId="0" borderId="12" xfId="0" applyFont="1" applyFill="1" applyBorder="1" applyAlignment="1">
      <alignment horizontal="center" vertical="center"/>
    </xf>
    <xf numFmtId="3" fontId="29" fillId="0" borderId="11" xfId="0" applyNumberFormat="1" applyFont="1" applyBorder="1" applyAlignment="1">
      <alignment horizontal="right" vertical="center" indent="2"/>
    </xf>
    <xf numFmtId="0" fontId="41" fillId="0" borderId="0" xfId="0" applyFont="1" applyFill="1" applyAlignment="1">
      <alignment horizontal="right" vertical="center" indent="2"/>
    </xf>
    <xf numFmtId="0" fontId="41" fillId="0" borderId="0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left" vertical="center" indent="1"/>
    </xf>
    <xf numFmtId="0" fontId="46" fillId="0" borderId="0" xfId="0" applyFont="1" applyAlignment="1">
      <alignment vertical="center" wrapText="1"/>
    </xf>
    <xf numFmtId="0" fontId="69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71" fillId="0" borderId="0" xfId="0" applyFont="1" applyBorder="1" applyAlignment="1">
      <alignment horizontal="left" vertical="center" wrapText="1" indent="1"/>
    </xf>
    <xf numFmtId="0" fontId="5" fillId="2" borderId="0" xfId="0" applyFont="1" applyFill="1" applyBorder="1" applyAlignment="1">
      <alignment horizontal="center" vertical="center"/>
    </xf>
    <xf numFmtId="0" fontId="57" fillId="0" borderId="13" xfId="0" applyFont="1" applyBorder="1" applyAlignment="1">
      <alignment horizontal="center" vertical="center"/>
    </xf>
    <xf numFmtId="0" fontId="71" fillId="0" borderId="10" xfId="0" applyFont="1" applyBorder="1" applyAlignment="1">
      <alignment horizontal="left" wrapText="1" indent="1"/>
    </xf>
    <xf numFmtId="0" fontId="30" fillId="0" borderId="0" xfId="0" applyFont="1" applyAlignment="1">
      <alignment horizontal="left" wrapText="1" indent="1"/>
    </xf>
  </cellXfs>
  <cellStyles count="56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2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1"/>
    <cellStyle name="Normal 2 2" xfId="54"/>
    <cellStyle name="Normal 3" xfId="44"/>
    <cellStyle name="Normal 3 2" xfId="47"/>
    <cellStyle name="Normal 3 3" xfId="53"/>
    <cellStyle name="Normal 4" xfId="45"/>
    <cellStyle name="Normal 4 2" xfId="48"/>
    <cellStyle name="Normal 5" xfId="46"/>
    <cellStyle name="Normal 6" xfId="49"/>
    <cellStyle name="Normal 7" xfId="52"/>
    <cellStyle name="Note" xfId="17" builtinId="10" customBuiltin="1"/>
    <cellStyle name="Output" xfId="12" builtinId="21" customBuiltin="1"/>
    <cellStyle name="Percent" xfId="50" builtinId="5"/>
    <cellStyle name="Percent 2" xfId="55"/>
    <cellStyle name="Title" xfId="3" builtinId="15" customBuiltin="1"/>
    <cellStyle name="Title 2" xfId="51"/>
    <cellStyle name="Total" xfId="19" builtinId="25" customBuiltin="1"/>
    <cellStyle name="Warning Text" xfId="16" builtinId="11" customBuiltin="1"/>
  </cellStyles>
  <dxfs count="0"/>
  <tableStyles count="0" defaultTableStyle="TableStyleMedium9" defaultPivotStyle="PivotStyleLight16"/>
  <colors>
    <mruColors>
      <color rgb="FF296F1F"/>
      <color rgb="FFCACA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200025</xdr:colOff>
      <xdr:row>2</xdr:row>
      <xdr:rowOff>95250</xdr:rowOff>
    </xdr:from>
    <xdr:to>
      <xdr:col>4</xdr:col>
      <xdr:colOff>180975</xdr:colOff>
      <xdr:row>2</xdr:row>
      <xdr:rowOff>95250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xmlns="" id="{AA33EB56-73F6-4EDE-B98E-65527C770C6B}"/>
            </a:ext>
          </a:extLst>
        </xdr:cNvPr>
        <xdr:cNvCxnSpPr/>
      </xdr:nvCxnSpPr>
      <xdr:spPr>
        <a:xfrm>
          <a:off x="2379345" y="521970"/>
          <a:ext cx="781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238125</xdr:colOff>
      <xdr:row>2</xdr:row>
      <xdr:rowOff>95250</xdr:rowOff>
    </xdr:from>
    <xdr:to>
      <xdr:col>2</xdr:col>
      <xdr:colOff>219075</xdr:colOff>
      <xdr:row>2</xdr:row>
      <xdr:rowOff>95250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xmlns="" id="{292865F7-A838-48D7-893C-35345C6BBC8E}"/>
            </a:ext>
          </a:extLst>
        </xdr:cNvPr>
        <xdr:cNvCxnSpPr/>
      </xdr:nvCxnSpPr>
      <xdr:spPr>
        <a:xfrm>
          <a:off x="1099185" y="521970"/>
          <a:ext cx="79629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6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2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3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3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5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4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41"/>
  <sheetViews>
    <sheetView tabSelected="1" zoomScale="125" zoomScaleNormal="125" zoomScaleSheetLayoutView="100" workbookViewId="0">
      <selection activeCell="B3" sqref="B3:C3"/>
    </sheetView>
  </sheetViews>
  <sheetFormatPr defaultColWidth="9.140625" defaultRowHeight="15" customHeight="1" x14ac:dyDescent="0.25"/>
  <cols>
    <col min="1" max="1" width="18" style="2" customWidth="1"/>
    <col min="2" max="2" width="10.7109375" style="2" customWidth="1"/>
    <col min="3" max="3" width="8.7109375" style="2" customWidth="1"/>
    <col min="4" max="4" width="10.7109375" style="2" customWidth="1"/>
    <col min="5" max="5" width="8.7109375" style="2" customWidth="1"/>
    <col min="6" max="6" width="10.7109375" style="2" customWidth="1"/>
    <col min="7" max="7" width="8.7109375" style="2" customWidth="1"/>
    <col min="8" max="8" width="9.140625" style="2"/>
    <col min="9" max="9" width="10.140625" style="2" bestFit="1" customWidth="1"/>
    <col min="10" max="10" width="15.85546875" style="2" bestFit="1" customWidth="1"/>
    <col min="11" max="11" width="9.28515625" style="2" bestFit="1" customWidth="1"/>
    <col min="12" max="12" width="9.5703125" style="2" bestFit="1" customWidth="1"/>
    <col min="13" max="13" width="10.28515625" style="2" bestFit="1" customWidth="1"/>
    <col min="14" max="14" width="9.140625" style="2"/>
    <col min="15" max="15" width="9.85546875" style="2" bestFit="1" customWidth="1"/>
    <col min="16" max="16" width="10.140625" style="2" bestFit="1" customWidth="1"/>
    <col min="17" max="16384" width="9.140625" style="2"/>
  </cols>
  <sheetData>
    <row r="1" spans="1:16" ht="18" customHeight="1" x14ac:dyDescent="0.25">
      <c r="A1" s="287" t="s">
        <v>381</v>
      </c>
      <c r="B1" s="287"/>
      <c r="C1" s="287"/>
      <c r="D1" s="287"/>
      <c r="E1" s="287"/>
      <c r="F1" s="287"/>
      <c r="G1" s="287"/>
      <c r="H1" s="1"/>
    </row>
    <row r="2" spans="1:16" ht="15" customHeight="1" x14ac:dyDescent="0.25">
      <c r="A2" s="284" t="s">
        <v>364</v>
      </c>
      <c r="B2" s="288" t="s">
        <v>398</v>
      </c>
      <c r="C2" s="288"/>
      <c r="D2" s="288"/>
      <c r="E2" s="288"/>
      <c r="F2" s="288"/>
      <c r="G2" s="288"/>
      <c r="J2" s="3"/>
    </row>
    <row r="3" spans="1:16" ht="15" customHeight="1" x14ac:dyDescent="0.25">
      <c r="A3" s="284"/>
      <c r="B3" s="286">
        <v>2015</v>
      </c>
      <c r="C3" s="286"/>
      <c r="D3" s="286">
        <v>2016</v>
      </c>
      <c r="E3" s="286"/>
      <c r="F3" s="286">
        <v>2017</v>
      </c>
      <c r="G3" s="286"/>
      <c r="J3" s="7"/>
      <c r="K3" s="4"/>
    </row>
    <row r="4" spans="1:16" ht="15" customHeight="1" x14ac:dyDescent="0.25">
      <c r="A4" s="285"/>
      <c r="B4" s="289">
        <v>1000</v>
      </c>
      <c r="C4" s="289"/>
      <c r="D4" s="289"/>
      <c r="E4" s="289"/>
      <c r="F4" s="289"/>
      <c r="G4" s="289"/>
      <c r="J4" s="7"/>
      <c r="K4" s="4"/>
    </row>
    <row r="5" spans="1:16" ht="15" customHeight="1" x14ac:dyDescent="0.25">
      <c r="A5" s="161" t="s">
        <v>20</v>
      </c>
      <c r="B5" s="275">
        <v>6293210</v>
      </c>
      <c r="C5" s="118">
        <v>1</v>
      </c>
      <c r="D5" s="275">
        <v>6065550</v>
      </c>
      <c r="E5" s="118">
        <v>1</v>
      </c>
      <c r="F5" s="275">
        <v>6561720</v>
      </c>
      <c r="G5" s="118">
        <v>1</v>
      </c>
      <c r="I5" s="7"/>
      <c r="J5" s="7"/>
      <c r="K5" s="4"/>
      <c r="M5" s="7"/>
      <c r="P5" s="7"/>
    </row>
    <row r="6" spans="1:16" ht="15" customHeight="1" x14ac:dyDescent="0.25">
      <c r="A6" s="162" t="s">
        <v>52</v>
      </c>
      <c r="B6" s="192">
        <v>5310303</v>
      </c>
      <c r="C6" s="119">
        <v>3</v>
      </c>
      <c r="D6" s="192">
        <v>5620842</v>
      </c>
      <c r="E6" s="119">
        <v>2</v>
      </c>
      <c r="F6" s="192">
        <v>5793217</v>
      </c>
      <c r="G6" s="119">
        <v>2</v>
      </c>
      <c r="H6" s="1"/>
      <c r="I6" s="7"/>
      <c r="M6" s="7"/>
      <c r="P6" s="7"/>
    </row>
    <row r="7" spans="1:16" ht="15" customHeight="1" x14ac:dyDescent="0.25">
      <c r="A7" s="162" t="s">
        <v>22</v>
      </c>
      <c r="B7" s="192">
        <v>5868750</v>
      </c>
      <c r="C7" s="119">
        <v>2</v>
      </c>
      <c r="D7" s="192">
        <v>5052460</v>
      </c>
      <c r="E7" s="119">
        <v>3</v>
      </c>
      <c r="F7" s="192">
        <v>5603950</v>
      </c>
      <c r="G7" s="119">
        <v>3</v>
      </c>
      <c r="H7" s="1"/>
      <c r="I7" s="7"/>
      <c r="J7" s="7"/>
      <c r="K7" s="4"/>
      <c r="M7" s="7"/>
      <c r="P7" s="7"/>
    </row>
    <row r="8" spans="1:16" ht="15" customHeight="1" x14ac:dyDescent="0.25">
      <c r="A8" s="162" t="s">
        <v>25</v>
      </c>
      <c r="B8" s="192">
        <v>1875483</v>
      </c>
      <c r="C8" s="119">
        <v>6</v>
      </c>
      <c r="D8" s="192">
        <v>3084784</v>
      </c>
      <c r="E8" s="119">
        <v>4</v>
      </c>
      <c r="F8" s="192">
        <v>3100215</v>
      </c>
      <c r="G8" s="119">
        <v>4</v>
      </c>
      <c r="I8" s="7"/>
      <c r="J8" s="7"/>
      <c r="K8" s="4"/>
      <c r="M8" s="7"/>
      <c r="P8" s="7"/>
    </row>
    <row r="9" spans="1:16" ht="15" customHeight="1" x14ac:dyDescent="0.25">
      <c r="A9" s="162" t="s">
        <v>23</v>
      </c>
      <c r="B9" s="192">
        <v>3204800</v>
      </c>
      <c r="C9" s="119">
        <v>4</v>
      </c>
      <c r="D9" s="192">
        <v>2556075</v>
      </c>
      <c r="E9" s="119">
        <v>5</v>
      </c>
      <c r="F9" s="192">
        <v>2625413</v>
      </c>
      <c r="G9" s="119">
        <v>5</v>
      </c>
      <c r="I9" s="7"/>
      <c r="J9" s="7"/>
      <c r="K9" s="4"/>
      <c r="M9" s="7"/>
      <c r="P9" s="7"/>
    </row>
    <row r="10" spans="1:16" ht="15" customHeight="1" x14ac:dyDescent="0.25">
      <c r="A10" s="162" t="s">
        <v>24</v>
      </c>
      <c r="B10" s="192">
        <v>2417386</v>
      </c>
      <c r="C10" s="119">
        <v>5</v>
      </c>
      <c r="D10" s="192">
        <v>1864852</v>
      </c>
      <c r="E10" s="119">
        <v>6</v>
      </c>
      <c r="F10" s="192">
        <v>2414669</v>
      </c>
      <c r="G10" s="119">
        <v>6</v>
      </c>
      <c r="I10" s="7"/>
      <c r="J10" s="7"/>
      <c r="K10" s="4"/>
      <c r="M10" s="7"/>
      <c r="P10" s="7"/>
    </row>
    <row r="11" spans="1:16" ht="15" customHeight="1" x14ac:dyDescent="0.25">
      <c r="A11" s="162" t="s">
        <v>17</v>
      </c>
      <c r="B11" s="192">
        <v>1012020</v>
      </c>
      <c r="C11" s="119">
        <v>9</v>
      </c>
      <c r="D11" s="192">
        <v>1274650</v>
      </c>
      <c r="E11" s="119">
        <v>9</v>
      </c>
      <c r="F11" s="192">
        <v>1593900</v>
      </c>
      <c r="G11" s="119">
        <v>7</v>
      </c>
      <c r="I11" s="7"/>
      <c r="J11" s="9"/>
      <c r="K11" s="4"/>
      <c r="M11" s="7"/>
      <c r="P11" s="7"/>
    </row>
    <row r="12" spans="1:16" ht="15" customHeight="1" x14ac:dyDescent="0.25">
      <c r="A12" s="162" t="s">
        <v>26</v>
      </c>
      <c r="B12" s="192">
        <v>1642628</v>
      </c>
      <c r="C12" s="119">
        <v>7</v>
      </c>
      <c r="D12" s="192">
        <v>1310483</v>
      </c>
      <c r="E12" s="119">
        <v>8</v>
      </c>
      <c r="F12" s="192">
        <v>1054001</v>
      </c>
      <c r="G12" s="119">
        <v>8</v>
      </c>
      <c r="I12" s="7"/>
      <c r="J12" s="7"/>
      <c r="K12" s="4"/>
      <c r="M12" s="7"/>
      <c r="P12" s="7"/>
    </row>
    <row r="13" spans="1:16" ht="15" customHeight="1" x14ac:dyDescent="0.25">
      <c r="A13" s="162" t="s">
        <v>247</v>
      </c>
      <c r="B13" s="192">
        <v>888300</v>
      </c>
      <c r="C13" s="119">
        <v>13</v>
      </c>
      <c r="D13" s="192">
        <v>1506120</v>
      </c>
      <c r="E13" s="119">
        <v>7</v>
      </c>
      <c r="F13" s="192">
        <v>1014507</v>
      </c>
      <c r="G13" s="119">
        <v>9</v>
      </c>
      <c r="I13" s="7"/>
      <c r="J13" s="7"/>
      <c r="K13" s="4"/>
      <c r="M13" s="7"/>
      <c r="P13" s="7"/>
    </row>
    <row r="14" spans="1:16" s="8" customFormat="1" ht="15" customHeight="1" x14ac:dyDescent="0.25">
      <c r="A14" s="162" t="s">
        <v>281</v>
      </c>
      <c r="B14" s="192">
        <v>903297</v>
      </c>
      <c r="C14" s="119">
        <v>12</v>
      </c>
      <c r="D14" s="192">
        <v>800893</v>
      </c>
      <c r="E14" s="119">
        <v>11</v>
      </c>
      <c r="F14" s="192">
        <v>939409</v>
      </c>
      <c r="G14" s="119">
        <v>10</v>
      </c>
      <c r="H14" s="2"/>
      <c r="I14" s="7"/>
      <c r="J14" s="7"/>
      <c r="K14" s="4"/>
      <c r="L14" s="2"/>
      <c r="M14" s="9"/>
      <c r="O14" s="9"/>
      <c r="P14" s="9"/>
    </row>
    <row r="15" spans="1:16" ht="15" customHeight="1" x14ac:dyDescent="0.25">
      <c r="A15" s="162" t="s">
        <v>28</v>
      </c>
      <c r="B15" s="192">
        <v>773356</v>
      </c>
      <c r="C15" s="119">
        <v>15</v>
      </c>
      <c r="D15" s="192">
        <v>826294</v>
      </c>
      <c r="E15" s="119">
        <v>10</v>
      </c>
      <c r="F15" s="192">
        <v>933745</v>
      </c>
      <c r="G15" s="119">
        <v>11</v>
      </c>
      <c r="H15" s="131"/>
      <c r="I15" s="9"/>
      <c r="J15" s="7"/>
      <c r="K15" s="4"/>
      <c r="M15" s="7"/>
      <c r="O15" s="9"/>
      <c r="P15" s="7"/>
    </row>
    <row r="16" spans="1:16" ht="15" customHeight="1" x14ac:dyDescent="0.25">
      <c r="A16" s="162" t="s">
        <v>6</v>
      </c>
      <c r="B16" s="192">
        <v>1006253</v>
      </c>
      <c r="C16" s="119">
        <v>10</v>
      </c>
      <c r="D16" s="192">
        <v>774390</v>
      </c>
      <c r="E16" s="119">
        <v>13</v>
      </c>
      <c r="F16" s="192">
        <v>850183</v>
      </c>
      <c r="G16" s="119">
        <v>12</v>
      </c>
      <c r="I16" s="7"/>
      <c r="J16" s="9"/>
      <c r="K16" s="4"/>
      <c r="M16" s="7"/>
      <c r="O16" s="9"/>
      <c r="P16" s="7"/>
    </row>
    <row r="17" spans="1:16" ht="15" customHeight="1" x14ac:dyDescent="0.25">
      <c r="A17" s="162" t="s">
        <v>43</v>
      </c>
      <c r="B17" s="192">
        <v>957860</v>
      </c>
      <c r="C17" s="119">
        <v>11</v>
      </c>
      <c r="D17" s="192">
        <v>796483</v>
      </c>
      <c r="E17" s="119">
        <v>12</v>
      </c>
      <c r="F17" s="192">
        <v>758121</v>
      </c>
      <c r="G17" s="119">
        <v>13</v>
      </c>
      <c r="I17" s="7"/>
      <c r="M17" s="7"/>
      <c r="P17" s="7"/>
    </row>
    <row r="18" spans="1:16" ht="15" customHeight="1" x14ac:dyDescent="0.25">
      <c r="A18" s="162" t="s">
        <v>27</v>
      </c>
      <c r="B18" s="192">
        <v>777151</v>
      </c>
      <c r="C18" s="119">
        <v>14</v>
      </c>
      <c r="D18" s="192">
        <v>700274</v>
      </c>
      <c r="E18" s="119">
        <v>14</v>
      </c>
      <c r="F18" s="192">
        <v>677941</v>
      </c>
      <c r="G18" s="119">
        <v>14</v>
      </c>
      <c r="I18" s="7"/>
      <c r="J18" s="182"/>
      <c r="K18" s="183"/>
      <c r="M18" s="7"/>
      <c r="O18" s="9"/>
      <c r="P18" s="7"/>
    </row>
    <row r="19" spans="1:16" s="8" customFormat="1" ht="15" customHeight="1" x14ac:dyDescent="0.25">
      <c r="A19" s="162" t="s">
        <v>282</v>
      </c>
      <c r="B19" s="192">
        <v>678870</v>
      </c>
      <c r="C19" s="119">
        <v>16</v>
      </c>
      <c r="D19" s="192">
        <v>698127</v>
      </c>
      <c r="E19" s="119">
        <v>15</v>
      </c>
      <c r="F19" s="192">
        <v>615292</v>
      </c>
      <c r="G19" s="119">
        <v>15</v>
      </c>
      <c r="H19" s="10"/>
      <c r="I19" s="7"/>
      <c r="J19" s="7"/>
      <c r="K19" s="2"/>
      <c r="L19" s="2"/>
      <c r="M19" s="9"/>
      <c r="O19" s="9"/>
      <c r="P19" s="9"/>
    </row>
    <row r="20" spans="1:16" ht="15" customHeight="1" x14ac:dyDescent="0.25">
      <c r="A20" s="162" t="s">
        <v>11</v>
      </c>
      <c r="B20" s="192">
        <v>548055</v>
      </c>
      <c r="C20" s="119">
        <v>18</v>
      </c>
      <c r="D20" s="192">
        <v>593869</v>
      </c>
      <c r="E20" s="119">
        <v>16</v>
      </c>
      <c r="F20" s="192">
        <v>608142</v>
      </c>
      <c r="G20" s="119">
        <v>16</v>
      </c>
      <c r="H20" s="10"/>
      <c r="I20" s="7"/>
      <c r="K20" s="11"/>
      <c r="L20" s="11"/>
      <c r="M20" s="7"/>
      <c r="O20" s="9"/>
      <c r="P20" s="7"/>
    </row>
    <row r="21" spans="1:16" ht="15" customHeight="1" x14ac:dyDescent="0.25">
      <c r="A21" s="176" t="s">
        <v>371</v>
      </c>
      <c r="B21" s="276">
        <v>413001</v>
      </c>
      <c r="C21" s="177">
        <v>20</v>
      </c>
      <c r="D21" s="276">
        <v>457433</v>
      </c>
      <c r="E21" s="177">
        <v>17</v>
      </c>
      <c r="F21" s="276">
        <v>535325</v>
      </c>
      <c r="G21" s="119">
        <v>17</v>
      </c>
      <c r="H21" s="10"/>
      <c r="I21" s="7"/>
      <c r="M21" s="7"/>
      <c r="P21" s="7"/>
    </row>
    <row r="22" spans="1:16" ht="15" customHeight="1" x14ac:dyDescent="0.25">
      <c r="A22" s="176" t="s">
        <v>375</v>
      </c>
      <c r="B22" s="276">
        <v>367766</v>
      </c>
      <c r="C22" s="177">
        <v>24</v>
      </c>
      <c r="D22" s="276">
        <v>339408</v>
      </c>
      <c r="E22" s="177">
        <v>20</v>
      </c>
      <c r="F22" s="276">
        <v>475318</v>
      </c>
      <c r="G22" s="119">
        <v>18</v>
      </c>
      <c r="H22" s="8"/>
      <c r="I22" s="9"/>
      <c r="M22" s="7"/>
      <c r="P22" s="7"/>
    </row>
    <row r="23" spans="1:16" ht="15" customHeight="1" x14ac:dyDescent="0.25">
      <c r="A23" s="176" t="s">
        <v>212</v>
      </c>
      <c r="B23" s="276">
        <v>566015</v>
      </c>
      <c r="C23" s="177">
        <v>17</v>
      </c>
      <c r="D23" s="276">
        <v>328318</v>
      </c>
      <c r="E23" s="177">
        <v>23</v>
      </c>
      <c r="F23" s="276">
        <v>452533</v>
      </c>
      <c r="G23" s="119">
        <v>19</v>
      </c>
      <c r="H23" s="10"/>
      <c r="I23" s="7"/>
      <c r="M23" s="7"/>
      <c r="P23" s="7"/>
    </row>
    <row r="24" spans="1:16" ht="17.25" customHeight="1" thickBot="1" x14ac:dyDescent="0.3">
      <c r="A24" s="163" t="s">
        <v>214</v>
      </c>
      <c r="B24" s="277">
        <v>305166</v>
      </c>
      <c r="C24" s="120">
        <v>28</v>
      </c>
      <c r="D24" s="277">
        <v>333905</v>
      </c>
      <c r="E24" s="120">
        <v>22</v>
      </c>
      <c r="F24" s="277">
        <v>390021</v>
      </c>
      <c r="G24" s="120">
        <v>20</v>
      </c>
    </row>
    <row r="25" spans="1:16" ht="15" customHeight="1" x14ac:dyDescent="0.25">
      <c r="A25" s="283" t="s">
        <v>399</v>
      </c>
      <c r="B25" s="283"/>
      <c r="C25" s="283"/>
      <c r="D25" s="283"/>
      <c r="E25" s="283"/>
      <c r="F25" s="283"/>
      <c r="G25" s="283"/>
    </row>
    <row r="26" spans="1:16" ht="15" customHeight="1" x14ac:dyDescent="0.25">
      <c r="F26" s="7"/>
    </row>
    <row r="27" spans="1:16" ht="15" customHeight="1" x14ac:dyDescent="0.25">
      <c r="F27" s="10"/>
    </row>
    <row r="28" spans="1:16" ht="15" customHeight="1" x14ac:dyDescent="0.25">
      <c r="A28" s="162"/>
      <c r="B28" s="24"/>
      <c r="C28" s="119"/>
      <c r="D28" s="24"/>
      <c r="E28" s="119"/>
      <c r="F28" s="10"/>
    </row>
    <row r="29" spans="1:16" ht="15" customHeight="1" x14ac:dyDescent="0.25">
      <c r="A29" s="12"/>
      <c r="B29" s="13"/>
      <c r="C29" s="13"/>
      <c r="E29" s="14"/>
    </row>
    <row r="32" spans="1:16" ht="15" customHeight="1" x14ac:dyDescent="0.25">
      <c r="A32" s="12"/>
      <c r="B32" s="13"/>
      <c r="C32" s="13"/>
      <c r="E32" s="14"/>
    </row>
    <row r="33" spans="1:5" ht="15" customHeight="1" x14ac:dyDescent="0.25">
      <c r="A33" s="12"/>
      <c r="B33" s="13"/>
      <c r="C33" s="13"/>
      <c r="E33" s="14"/>
    </row>
    <row r="34" spans="1:5" ht="15" customHeight="1" x14ac:dyDescent="0.25">
      <c r="A34" s="12"/>
      <c r="B34" s="13"/>
      <c r="C34" s="13"/>
      <c r="E34" s="14"/>
    </row>
    <row r="35" spans="1:5" ht="15" customHeight="1" x14ac:dyDescent="0.25">
      <c r="A35" s="12"/>
      <c r="B35" s="15"/>
      <c r="C35" s="15"/>
      <c r="E35" s="14"/>
    </row>
    <row r="36" spans="1:5" x14ac:dyDescent="0.25">
      <c r="A36" s="12"/>
      <c r="B36" s="13"/>
      <c r="C36" s="13"/>
      <c r="E36" s="14"/>
    </row>
    <row r="37" spans="1:5" ht="15" customHeight="1" x14ac:dyDescent="0.25">
      <c r="A37" s="12"/>
      <c r="B37" s="13"/>
      <c r="C37" s="13"/>
      <c r="E37" s="14"/>
    </row>
    <row r="38" spans="1:5" ht="15" customHeight="1" x14ac:dyDescent="0.25">
      <c r="A38" s="12"/>
      <c r="B38" s="13"/>
      <c r="C38" s="13"/>
      <c r="E38" s="14"/>
    </row>
    <row r="39" spans="1:5" ht="15" customHeight="1" x14ac:dyDescent="0.25">
      <c r="A39" s="12"/>
      <c r="B39" s="13"/>
      <c r="C39" s="13"/>
      <c r="E39" s="14"/>
    </row>
    <row r="40" spans="1:5" ht="15" customHeight="1" x14ac:dyDescent="0.25">
      <c r="A40" s="12"/>
      <c r="B40" s="13"/>
      <c r="C40" s="13"/>
      <c r="E40" s="14"/>
    </row>
    <row r="41" spans="1:5" ht="15" customHeight="1" x14ac:dyDescent="0.25">
      <c r="A41" s="12"/>
      <c r="B41" s="13"/>
      <c r="C41" s="13"/>
      <c r="E41" s="14"/>
    </row>
  </sheetData>
  <customSheetViews>
    <customSheetView guid="{9EC70E18-8C3A-46F5-BE67-33C10C055D84}" scale="125" showPageBreaks="1" fitToPage="1" printArea="1">
      <selection activeCell="F10" sqref="F10"/>
      <pageMargins left="0.7" right="0.7" top="0.75" bottom="0.75" header="0.3" footer="0.3"/>
      <pageSetup orientation="portrait" r:id="rId1"/>
    </customSheetView>
    <customSheetView guid="{572EB0DD-300A-47BD-BE7D-63D572A749B1}" scale="125" showPageBreaks="1" fitToPage="1" printArea="1">
      <selection activeCell="H14" sqref="H14"/>
      <pageMargins left="0.7" right="0.7" top="0.75" bottom="0.75" header="0.3" footer="0.3"/>
      <pageSetup orientation="portrait" r:id="rId2"/>
    </customSheetView>
    <customSheetView guid="{873DCBBA-D251-4338-AD66-8DDC08D54616}" scale="125" fitToPage="1">
      <selection activeCell="H14" sqref="H14"/>
      <pageMargins left="0.7" right="0.7" top="0.75" bottom="0.75" header="0.3" footer="0.3"/>
      <pageSetup orientation="portrait" r:id="rId3"/>
    </customSheetView>
    <customSheetView guid="{94073BD0-C5DE-4F68-B048-13CD46AAA0AA}" scale="125" fitToPage="1" topLeftCell="A4">
      <selection activeCell="H14" sqref="H14"/>
      <pageMargins left="0.7" right="0.7" top="0.75" bottom="0.75" header="0.3" footer="0.3"/>
      <pageSetup orientation="portrait" r:id="rId4"/>
    </customSheetView>
    <customSheetView guid="{4469A93A-A998-4B0C-91A8-B1FA6F5D307B}" scale="90">
      <selection activeCell="H17" sqref="H17"/>
      <pageMargins left="0.7" right="0.7" top="0.75" bottom="0.75" header="0.3" footer="0.3"/>
      <pageSetup orientation="portrait" r:id="rId5"/>
    </customSheetView>
  </customSheetViews>
  <mergeCells count="8">
    <mergeCell ref="A25:G25"/>
    <mergeCell ref="A2:A4"/>
    <mergeCell ref="D3:E3"/>
    <mergeCell ref="A1:G1"/>
    <mergeCell ref="B2:G2"/>
    <mergeCell ref="F3:G3"/>
    <mergeCell ref="B4:G4"/>
    <mergeCell ref="B3:C3"/>
  </mergeCells>
  <pageMargins left="0.7" right="0.7" top="0.75" bottom="0.75" header="0.3" footer="0.3"/>
  <pageSetup orientation="portrait"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65"/>
  <sheetViews>
    <sheetView zoomScaleNormal="100" workbookViewId="0">
      <selection activeCell="H46" sqref="H46"/>
    </sheetView>
  </sheetViews>
  <sheetFormatPr defaultColWidth="9.140625" defaultRowHeight="17.25" customHeight="1" x14ac:dyDescent="0.25"/>
  <cols>
    <col min="1" max="2" width="5.140625" style="102" customWidth="1"/>
    <col min="3" max="3" width="15.140625" style="102" customWidth="1"/>
    <col min="4" max="4" width="13.7109375" style="102" customWidth="1"/>
    <col min="5" max="5" width="55" style="102" customWidth="1"/>
    <col min="6" max="7" width="9.140625" style="102"/>
    <col min="8" max="8" width="9.7109375" style="102" bestFit="1" customWidth="1"/>
    <col min="9" max="11" width="9.140625" style="102"/>
    <col min="12" max="12" width="8.85546875" style="102" customWidth="1"/>
    <col min="13" max="16384" width="9.140625" style="102"/>
  </cols>
  <sheetData>
    <row r="1" spans="1:8" ht="18" customHeight="1" x14ac:dyDescent="0.25">
      <c r="A1" s="338" t="s">
        <v>397</v>
      </c>
      <c r="B1" s="338"/>
      <c r="C1" s="338"/>
      <c r="D1" s="338"/>
      <c r="E1" s="338"/>
      <c r="F1" s="101"/>
    </row>
    <row r="2" spans="1:8" ht="17.25" customHeight="1" x14ac:dyDescent="0.25">
      <c r="A2" s="294" t="s">
        <v>1</v>
      </c>
      <c r="B2" s="294"/>
      <c r="C2" s="294" t="s">
        <v>299</v>
      </c>
      <c r="D2" s="98" t="s">
        <v>2</v>
      </c>
      <c r="E2" s="294" t="s">
        <v>31</v>
      </c>
      <c r="G2" s="101"/>
    </row>
    <row r="3" spans="1:8" ht="17.25" customHeight="1" x14ac:dyDescent="0.25">
      <c r="A3" s="99">
        <v>2016</v>
      </c>
      <c r="B3" s="99">
        <v>2017</v>
      </c>
      <c r="C3" s="339"/>
      <c r="D3" s="100">
        <v>1000</v>
      </c>
      <c r="E3" s="339"/>
    </row>
    <row r="4" spans="1:8" ht="15.95" customHeight="1" x14ac:dyDescent="0.25">
      <c r="A4" s="254">
        <v>1</v>
      </c>
      <c r="B4" s="255">
        <v>1</v>
      </c>
      <c r="C4" s="262" t="s">
        <v>34</v>
      </c>
      <c r="D4" s="258">
        <v>7254004</v>
      </c>
      <c r="E4" s="266" t="s">
        <v>400</v>
      </c>
    </row>
    <row r="5" spans="1:8" ht="15.95" customHeight="1" x14ac:dyDescent="0.25">
      <c r="A5" s="254">
        <v>2</v>
      </c>
      <c r="B5" s="255">
        <v>2</v>
      </c>
      <c r="C5" s="263" t="s">
        <v>33</v>
      </c>
      <c r="D5" s="259">
        <v>7039709</v>
      </c>
      <c r="E5" s="266" t="s">
        <v>401</v>
      </c>
    </row>
    <row r="6" spans="1:8" ht="15.95" customHeight="1" x14ac:dyDescent="0.25">
      <c r="A6" s="254">
        <v>3</v>
      </c>
      <c r="B6" s="255">
        <v>3</v>
      </c>
      <c r="C6" s="262" t="s">
        <v>32</v>
      </c>
      <c r="D6" s="258">
        <v>7024915</v>
      </c>
      <c r="E6" s="266" t="s">
        <v>402</v>
      </c>
      <c r="F6" s="127"/>
      <c r="G6" s="127"/>
      <c r="H6" s="127"/>
    </row>
    <row r="7" spans="1:8" ht="15.95" customHeight="1" x14ac:dyDescent="0.25">
      <c r="A7" s="254">
        <v>4</v>
      </c>
      <c r="B7" s="255">
        <v>4</v>
      </c>
      <c r="C7" s="262" t="s">
        <v>35</v>
      </c>
      <c r="D7" s="258">
        <v>4425425</v>
      </c>
      <c r="E7" s="266" t="s">
        <v>403</v>
      </c>
    </row>
    <row r="8" spans="1:8" ht="15.95" customHeight="1" x14ac:dyDescent="0.25">
      <c r="A8" s="254">
        <v>6</v>
      </c>
      <c r="B8" s="255">
        <v>5</v>
      </c>
      <c r="C8" s="262" t="s">
        <v>37</v>
      </c>
      <c r="D8" s="258">
        <v>3648192</v>
      </c>
      <c r="E8" s="266" t="s">
        <v>408</v>
      </c>
    </row>
    <row r="9" spans="1:8" ht="15.95" customHeight="1" x14ac:dyDescent="0.25">
      <c r="A9" s="254">
        <v>5</v>
      </c>
      <c r="B9" s="255">
        <v>6</v>
      </c>
      <c r="C9" s="262" t="s">
        <v>36</v>
      </c>
      <c r="D9" s="258">
        <v>3409518</v>
      </c>
      <c r="E9" s="266" t="s">
        <v>317</v>
      </c>
    </row>
    <row r="10" spans="1:8" ht="15.95" customHeight="1" x14ac:dyDescent="0.25">
      <c r="A10" s="254">
        <v>7</v>
      </c>
      <c r="B10" s="255">
        <v>7</v>
      </c>
      <c r="C10" s="262" t="s">
        <v>38</v>
      </c>
      <c r="D10" s="258">
        <v>2527966</v>
      </c>
      <c r="E10" s="266" t="s">
        <v>405</v>
      </c>
    </row>
    <row r="11" spans="1:8" ht="15.95" customHeight="1" x14ac:dyDescent="0.25">
      <c r="A11" s="254">
        <v>8</v>
      </c>
      <c r="B11" s="255">
        <v>8</v>
      </c>
      <c r="C11" s="262" t="s">
        <v>39</v>
      </c>
      <c r="D11" s="258">
        <v>2099889</v>
      </c>
      <c r="E11" s="266" t="s">
        <v>406</v>
      </c>
    </row>
    <row r="12" spans="1:8" ht="15.95" customHeight="1" x14ac:dyDescent="0.25">
      <c r="A12" s="254">
        <v>10</v>
      </c>
      <c r="B12" s="255">
        <v>9</v>
      </c>
      <c r="C12" s="262" t="s">
        <v>196</v>
      </c>
      <c r="D12" s="258">
        <v>2066329</v>
      </c>
      <c r="E12" s="266" t="s">
        <v>407</v>
      </c>
    </row>
    <row r="13" spans="1:8" ht="15.95" customHeight="1" x14ac:dyDescent="0.25">
      <c r="A13" s="254">
        <v>9</v>
      </c>
      <c r="B13" s="255">
        <v>10</v>
      </c>
      <c r="C13" s="262" t="s">
        <v>319</v>
      </c>
      <c r="D13" s="258">
        <v>2065599</v>
      </c>
      <c r="E13" s="266" t="s">
        <v>372</v>
      </c>
    </row>
    <row r="14" spans="1:8" ht="15.95" customHeight="1" x14ac:dyDescent="0.25">
      <c r="A14" s="255">
        <v>11</v>
      </c>
      <c r="B14" s="255">
        <v>11</v>
      </c>
      <c r="C14" s="262" t="s">
        <v>197</v>
      </c>
      <c r="D14" s="258">
        <v>1973067</v>
      </c>
      <c r="E14" s="267" t="s">
        <v>318</v>
      </c>
    </row>
    <row r="15" spans="1:8" ht="15.95" customHeight="1" x14ac:dyDescent="0.25">
      <c r="A15" s="255">
        <v>12</v>
      </c>
      <c r="B15" s="255">
        <v>12</v>
      </c>
      <c r="C15" s="262" t="s">
        <v>320</v>
      </c>
      <c r="D15" s="258">
        <v>1774192</v>
      </c>
      <c r="E15" s="267" t="s">
        <v>321</v>
      </c>
    </row>
    <row r="16" spans="1:8" ht="15.95" customHeight="1" x14ac:dyDescent="0.25">
      <c r="A16" s="255">
        <v>13</v>
      </c>
      <c r="B16" s="255">
        <v>13</v>
      </c>
      <c r="C16" s="262" t="s">
        <v>322</v>
      </c>
      <c r="D16" s="258">
        <v>1590351</v>
      </c>
      <c r="E16" s="262" t="s">
        <v>409</v>
      </c>
    </row>
    <row r="17" spans="1:8" ht="15.95" customHeight="1" x14ac:dyDescent="0.25">
      <c r="A17" s="255">
        <v>14</v>
      </c>
      <c r="B17" s="255">
        <v>14</v>
      </c>
      <c r="C17" s="262" t="s">
        <v>323</v>
      </c>
      <c r="D17" s="258">
        <v>1219097</v>
      </c>
      <c r="E17" s="262" t="s">
        <v>410</v>
      </c>
    </row>
    <row r="18" spans="1:8" ht="15.95" customHeight="1" x14ac:dyDescent="0.25">
      <c r="A18" s="255">
        <v>15</v>
      </c>
      <c r="B18" s="255">
        <v>15</v>
      </c>
      <c r="C18" s="262" t="s">
        <v>325</v>
      </c>
      <c r="D18" s="258">
        <v>924743</v>
      </c>
      <c r="E18" s="262" t="s">
        <v>411</v>
      </c>
      <c r="F18" s="127"/>
      <c r="G18" s="127"/>
      <c r="H18" s="127"/>
    </row>
    <row r="19" spans="1:8" ht="15.95" customHeight="1" x14ac:dyDescent="0.25">
      <c r="A19" s="255">
        <v>17</v>
      </c>
      <c r="B19" s="255">
        <v>16</v>
      </c>
      <c r="C19" s="262" t="s">
        <v>324</v>
      </c>
      <c r="D19" s="258">
        <v>901778</v>
      </c>
      <c r="E19" s="262" t="s">
        <v>412</v>
      </c>
    </row>
    <row r="20" spans="1:8" ht="15.95" customHeight="1" x14ac:dyDescent="0.25">
      <c r="A20" s="255">
        <v>16</v>
      </c>
      <c r="B20" s="255">
        <v>17</v>
      </c>
      <c r="C20" s="262" t="s">
        <v>327</v>
      </c>
      <c r="D20" s="258">
        <v>894183</v>
      </c>
      <c r="E20" s="262" t="s">
        <v>413</v>
      </c>
    </row>
    <row r="21" spans="1:8" ht="15.95" customHeight="1" x14ac:dyDescent="0.25">
      <c r="A21" s="255">
        <v>18</v>
      </c>
      <c r="B21" s="255">
        <v>18</v>
      </c>
      <c r="C21" s="262" t="s">
        <v>328</v>
      </c>
      <c r="D21" s="258">
        <v>839628</v>
      </c>
      <c r="E21" s="262" t="s">
        <v>329</v>
      </c>
    </row>
    <row r="22" spans="1:8" ht="15.95" customHeight="1" x14ac:dyDescent="0.25">
      <c r="A22" s="255">
        <v>19</v>
      </c>
      <c r="B22" s="255">
        <v>19</v>
      </c>
      <c r="C22" s="262" t="s">
        <v>332</v>
      </c>
      <c r="D22" s="258">
        <v>757116</v>
      </c>
      <c r="E22" s="262" t="s">
        <v>414</v>
      </c>
    </row>
    <row r="23" spans="1:8" ht="15.95" customHeight="1" x14ac:dyDescent="0.25">
      <c r="A23" s="255">
        <v>20</v>
      </c>
      <c r="B23" s="255">
        <v>20</v>
      </c>
      <c r="C23" s="262" t="s">
        <v>326</v>
      </c>
      <c r="D23" s="258">
        <v>684231</v>
      </c>
      <c r="E23" s="262" t="s">
        <v>415</v>
      </c>
    </row>
    <row r="24" spans="1:8" ht="15.95" customHeight="1" x14ac:dyDescent="0.25">
      <c r="A24" s="255">
        <v>21</v>
      </c>
      <c r="B24" s="255">
        <v>21</v>
      </c>
      <c r="C24" s="262" t="s">
        <v>330</v>
      </c>
      <c r="D24" s="258">
        <v>635246</v>
      </c>
      <c r="E24" s="262" t="s">
        <v>416</v>
      </c>
    </row>
    <row r="25" spans="1:8" ht="15.95" customHeight="1" x14ac:dyDescent="0.25">
      <c r="A25" s="255">
        <v>23</v>
      </c>
      <c r="B25" s="255">
        <v>22</v>
      </c>
      <c r="C25" s="262" t="s">
        <v>333</v>
      </c>
      <c r="D25" s="258">
        <v>584020</v>
      </c>
      <c r="E25" s="262" t="s">
        <v>417</v>
      </c>
    </row>
    <row r="26" spans="1:8" ht="15.95" customHeight="1" x14ac:dyDescent="0.25">
      <c r="A26" s="255">
        <v>22</v>
      </c>
      <c r="B26" s="255">
        <v>23</v>
      </c>
      <c r="C26" s="262" t="s">
        <v>331</v>
      </c>
      <c r="D26" s="258">
        <v>574123</v>
      </c>
      <c r="E26" s="262" t="s">
        <v>418</v>
      </c>
    </row>
    <row r="27" spans="1:8" ht="15.95" customHeight="1" x14ac:dyDescent="0.25">
      <c r="A27" s="255">
        <v>24</v>
      </c>
      <c r="B27" s="255">
        <v>24</v>
      </c>
      <c r="C27" s="262" t="s">
        <v>334</v>
      </c>
      <c r="D27" s="258">
        <v>495756</v>
      </c>
      <c r="E27" s="262" t="s">
        <v>419</v>
      </c>
    </row>
    <row r="28" spans="1:8" ht="15.95" customHeight="1" x14ac:dyDescent="0.25">
      <c r="A28" s="255">
        <v>25</v>
      </c>
      <c r="B28" s="255">
        <v>25</v>
      </c>
      <c r="C28" s="262" t="s">
        <v>335</v>
      </c>
      <c r="D28" s="258">
        <v>464742</v>
      </c>
      <c r="E28" s="262" t="s">
        <v>420</v>
      </c>
    </row>
    <row r="29" spans="1:8" ht="15.95" customHeight="1" x14ac:dyDescent="0.25">
      <c r="A29" s="255">
        <v>27</v>
      </c>
      <c r="B29" s="255">
        <v>26</v>
      </c>
      <c r="C29" s="262" t="s">
        <v>337</v>
      </c>
      <c r="D29" s="258">
        <v>381725</v>
      </c>
      <c r="E29" s="262" t="s">
        <v>421</v>
      </c>
    </row>
    <row r="30" spans="1:8" ht="15.95" customHeight="1" x14ac:dyDescent="0.25">
      <c r="A30" s="255">
        <v>26</v>
      </c>
      <c r="B30" s="255">
        <v>27</v>
      </c>
      <c r="C30" s="262" t="s">
        <v>467</v>
      </c>
      <c r="D30" s="258">
        <v>367453</v>
      </c>
      <c r="E30" s="262" t="s">
        <v>422</v>
      </c>
    </row>
    <row r="31" spans="1:8" ht="15.95" customHeight="1" x14ac:dyDescent="0.25">
      <c r="A31" s="255">
        <v>28</v>
      </c>
      <c r="B31" s="255">
        <v>28</v>
      </c>
      <c r="C31" s="262" t="s">
        <v>336</v>
      </c>
      <c r="D31" s="258">
        <v>362822</v>
      </c>
      <c r="E31" s="262" t="s">
        <v>423</v>
      </c>
    </row>
    <row r="32" spans="1:8" ht="15.95" customHeight="1" x14ac:dyDescent="0.25">
      <c r="A32" s="255">
        <v>29</v>
      </c>
      <c r="B32" s="255">
        <v>29</v>
      </c>
      <c r="C32" s="262" t="s">
        <v>340</v>
      </c>
      <c r="D32" s="258">
        <v>315456</v>
      </c>
      <c r="E32" s="262" t="s">
        <v>424</v>
      </c>
    </row>
    <row r="33" spans="1:5" ht="15.95" customHeight="1" x14ac:dyDescent="0.25">
      <c r="A33" s="255">
        <v>30</v>
      </c>
      <c r="B33" s="255">
        <v>30</v>
      </c>
      <c r="C33" s="262" t="s">
        <v>338</v>
      </c>
      <c r="D33" s="258">
        <v>277524</v>
      </c>
      <c r="E33" s="262" t="s">
        <v>339</v>
      </c>
    </row>
    <row r="34" spans="1:5" ht="15.95" customHeight="1" x14ac:dyDescent="0.25">
      <c r="A34" s="255">
        <v>31</v>
      </c>
      <c r="B34" s="255">
        <v>31</v>
      </c>
      <c r="C34" s="262" t="s">
        <v>468</v>
      </c>
      <c r="D34" s="258">
        <v>255681</v>
      </c>
      <c r="E34" s="262" t="s">
        <v>425</v>
      </c>
    </row>
    <row r="35" spans="1:5" ht="15.95" customHeight="1" x14ac:dyDescent="0.25">
      <c r="A35" s="255">
        <v>32</v>
      </c>
      <c r="B35" s="255">
        <v>32</v>
      </c>
      <c r="C35" s="262" t="s">
        <v>341</v>
      </c>
      <c r="D35" s="258">
        <v>226727</v>
      </c>
      <c r="E35" s="262" t="s">
        <v>426</v>
      </c>
    </row>
    <row r="36" spans="1:5" ht="15.95" customHeight="1" x14ac:dyDescent="0.25">
      <c r="A36" s="255">
        <v>35</v>
      </c>
      <c r="B36" s="255">
        <v>33</v>
      </c>
      <c r="C36" s="262" t="s">
        <v>343</v>
      </c>
      <c r="D36" s="258">
        <v>138995</v>
      </c>
      <c r="E36" s="262" t="s">
        <v>427</v>
      </c>
    </row>
    <row r="37" spans="1:5" ht="15.95" customHeight="1" x14ac:dyDescent="0.25">
      <c r="A37" s="255">
        <v>34</v>
      </c>
      <c r="B37" s="255">
        <v>34</v>
      </c>
      <c r="C37" s="262" t="s">
        <v>469</v>
      </c>
      <c r="D37" s="258">
        <v>138185</v>
      </c>
      <c r="E37" s="262" t="s">
        <v>342</v>
      </c>
    </row>
    <row r="38" spans="1:5" ht="15.95" customHeight="1" x14ac:dyDescent="0.25">
      <c r="A38" s="255">
        <v>33</v>
      </c>
      <c r="B38" s="255">
        <v>35</v>
      </c>
      <c r="C38" s="262" t="s">
        <v>395</v>
      </c>
      <c r="D38" s="258">
        <v>137868</v>
      </c>
      <c r="E38" s="262" t="s">
        <v>428</v>
      </c>
    </row>
    <row r="39" spans="1:5" ht="15.95" customHeight="1" x14ac:dyDescent="0.25">
      <c r="A39" s="255">
        <v>36</v>
      </c>
      <c r="B39" s="255">
        <v>36</v>
      </c>
      <c r="C39" s="262" t="s">
        <v>344</v>
      </c>
      <c r="D39" s="258">
        <v>120441</v>
      </c>
      <c r="E39" s="262" t="s">
        <v>429</v>
      </c>
    </row>
    <row r="40" spans="1:5" ht="15.95" customHeight="1" x14ac:dyDescent="0.25">
      <c r="A40" s="255">
        <v>38</v>
      </c>
      <c r="B40" s="255">
        <v>37</v>
      </c>
      <c r="C40" s="262" t="s">
        <v>396</v>
      </c>
      <c r="D40" s="258">
        <v>117027</v>
      </c>
      <c r="E40" s="262" t="s">
        <v>346</v>
      </c>
    </row>
    <row r="41" spans="1:5" ht="15.95" customHeight="1" x14ac:dyDescent="0.25">
      <c r="A41" s="255">
        <v>37</v>
      </c>
      <c r="B41" s="255">
        <v>38</v>
      </c>
      <c r="C41" s="262" t="s">
        <v>345</v>
      </c>
      <c r="D41" s="258">
        <v>113238</v>
      </c>
      <c r="E41" s="262" t="s">
        <v>430</v>
      </c>
    </row>
    <row r="42" spans="1:5" ht="15.95" customHeight="1" x14ac:dyDescent="0.25">
      <c r="A42" s="255">
        <v>39</v>
      </c>
      <c r="B42" s="255">
        <v>39</v>
      </c>
      <c r="C42" s="262" t="s">
        <v>470</v>
      </c>
      <c r="D42" s="258">
        <v>108730</v>
      </c>
      <c r="E42" s="262" t="s">
        <v>431</v>
      </c>
    </row>
    <row r="43" spans="1:5" ht="15.95" customHeight="1" x14ac:dyDescent="0.25">
      <c r="A43" s="255">
        <v>40</v>
      </c>
      <c r="B43" s="255">
        <v>40</v>
      </c>
      <c r="C43" s="262" t="s">
        <v>347</v>
      </c>
      <c r="D43" s="258">
        <v>87198</v>
      </c>
      <c r="E43" s="262" t="s">
        <v>432</v>
      </c>
    </row>
    <row r="44" spans="1:5" ht="15.95" customHeight="1" x14ac:dyDescent="0.25">
      <c r="A44" s="255">
        <v>41</v>
      </c>
      <c r="B44" s="255">
        <v>41</v>
      </c>
      <c r="C44" s="262" t="s">
        <v>348</v>
      </c>
      <c r="D44" s="258">
        <v>84738</v>
      </c>
      <c r="E44" s="262" t="s">
        <v>433</v>
      </c>
    </row>
    <row r="45" spans="1:5" ht="15.95" customHeight="1" x14ac:dyDescent="0.25">
      <c r="A45" s="255">
        <v>43</v>
      </c>
      <c r="B45" s="255">
        <v>42</v>
      </c>
      <c r="C45" s="262" t="s">
        <v>350</v>
      </c>
      <c r="D45" s="258">
        <v>60856</v>
      </c>
      <c r="E45" s="262" t="s">
        <v>434</v>
      </c>
    </row>
    <row r="46" spans="1:5" ht="15.95" customHeight="1" x14ac:dyDescent="0.25">
      <c r="A46" s="256">
        <v>42</v>
      </c>
      <c r="B46" s="256">
        <v>43</v>
      </c>
      <c r="C46" s="264" t="s">
        <v>349</v>
      </c>
      <c r="D46" s="260">
        <v>52176</v>
      </c>
      <c r="E46" s="264" t="s">
        <v>480</v>
      </c>
    </row>
    <row r="47" spans="1:5" ht="15.95" customHeight="1" x14ac:dyDescent="0.25">
      <c r="A47" s="255">
        <v>44</v>
      </c>
      <c r="B47" s="255">
        <v>44</v>
      </c>
      <c r="C47" s="262" t="s">
        <v>351</v>
      </c>
      <c r="D47" s="258">
        <v>47702</v>
      </c>
      <c r="E47" s="262" t="s">
        <v>435</v>
      </c>
    </row>
    <row r="48" spans="1:5" ht="15.95" customHeight="1" x14ac:dyDescent="0.25">
      <c r="A48" s="255">
        <v>45</v>
      </c>
      <c r="B48" s="255">
        <v>45</v>
      </c>
      <c r="C48" s="262" t="s">
        <v>471</v>
      </c>
      <c r="D48" s="258">
        <v>47644</v>
      </c>
      <c r="E48" s="262" t="s">
        <v>436</v>
      </c>
    </row>
    <row r="49" spans="1:6" ht="15.95" customHeight="1" x14ac:dyDescent="0.25">
      <c r="A49" s="255">
        <v>47</v>
      </c>
      <c r="B49" s="255">
        <v>46</v>
      </c>
      <c r="C49" s="262" t="s">
        <v>353</v>
      </c>
      <c r="D49" s="258">
        <v>43786</v>
      </c>
      <c r="E49" s="262" t="s">
        <v>437</v>
      </c>
    </row>
    <row r="50" spans="1:6" ht="15.95" customHeight="1" x14ac:dyDescent="0.25">
      <c r="A50" s="255">
        <v>46</v>
      </c>
      <c r="B50" s="255">
        <v>47</v>
      </c>
      <c r="C50" s="262" t="s">
        <v>472</v>
      </c>
      <c r="D50" s="258">
        <v>42218</v>
      </c>
      <c r="E50" s="262" t="s">
        <v>352</v>
      </c>
    </row>
    <row r="51" spans="1:6" ht="15.95" customHeight="1" x14ac:dyDescent="0.25">
      <c r="A51" s="255">
        <v>48</v>
      </c>
      <c r="B51" s="255">
        <v>48</v>
      </c>
      <c r="C51" s="262" t="s">
        <v>355</v>
      </c>
      <c r="D51" s="258">
        <v>31907</v>
      </c>
      <c r="E51" s="262" t="s">
        <v>438</v>
      </c>
    </row>
    <row r="52" spans="1:6" ht="15.95" customHeight="1" x14ac:dyDescent="0.25">
      <c r="A52" s="255">
        <v>50</v>
      </c>
      <c r="B52" s="255">
        <v>49</v>
      </c>
      <c r="C52" s="262" t="s">
        <v>354</v>
      </c>
      <c r="D52" s="258">
        <v>31269</v>
      </c>
      <c r="E52" s="262" t="s">
        <v>439</v>
      </c>
    </row>
    <row r="53" spans="1:6" ht="15.95" customHeight="1" x14ac:dyDescent="0.25">
      <c r="A53" s="255">
        <v>49</v>
      </c>
      <c r="B53" s="255">
        <v>50</v>
      </c>
      <c r="C53" s="262" t="s">
        <v>473</v>
      </c>
      <c r="D53" s="258">
        <v>29225</v>
      </c>
      <c r="E53" s="262" t="s">
        <v>356</v>
      </c>
    </row>
    <row r="54" spans="1:6" ht="15.95" customHeight="1" x14ac:dyDescent="0.25">
      <c r="A54" s="255">
        <v>51</v>
      </c>
      <c r="B54" s="255">
        <v>51</v>
      </c>
      <c r="C54" s="262" t="s">
        <v>357</v>
      </c>
      <c r="D54" s="258">
        <v>21643</v>
      </c>
      <c r="E54" s="262" t="s">
        <v>358</v>
      </c>
    </row>
    <row r="55" spans="1:6" ht="15.95" customHeight="1" x14ac:dyDescent="0.25">
      <c r="A55" s="255">
        <v>52</v>
      </c>
      <c r="B55" s="255">
        <v>52</v>
      </c>
      <c r="C55" s="262" t="s">
        <v>359</v>
      </c>
      <c r="D55" s="258">
        <v>19506</v>
      </c>
      <c r="E55" s="262" t="s">
        <v>440</v>
      </c>
    </row>
    <row r="56" spans="1:6" ht="15.95" customHeight="1" x14ac:dyDescent="0.25">
      <c r="A56" s="255">
        <v>53</v>
      </c>
      <c r="B56" s="255">
        <v>53</v>
      </c>
      <c r="C56" s="262" t="s">
        <v>360</v>
      </c>
      <c r="D56" s="258">
        <v>18957</v>
      </c>
      <c r="E56" s="262" t="s">
        <v>441</v>
      </c>
    </row>
    <row r="57" spans="1:6" ht="15.95" customHeight="1" x14ac:dyDescent="0.25">
      <c r="A57" s="255">
        <v>54</v>
      </c>
      <c r="B57" s="255">
        <v>54</v>
      </c>
      <c r="C57" s="262" t="s">
        <v>474</v>
      </c>
      <c r="D57" s="258">
        <v>9980</v>
      </c>
      <c r="E57" s="262" t="s">
        <v>442</v>
      </c>
    </row>
    <row r="58" spans="1:6" ht="15.95" customHeight="1" x14ac:dyDescent="0.25">
      <c r="A58" s="255">
        <v>55</v>
      </c>
      <c r="B58" s="255">
        <v>55</v>
      </c>
      <c r="C58" s="262" t="s">
        <v>361</v>
      </c>
      <c r="D58" s="258">
        <v>5549</v>
      </c>
      <c r="E58" s="262" t="s">
        <v>362</v>
      </c>
    </row>
    <row r="59" spans="1:6" ht="15.95" customHeight="1" x14ac:dyDescent="0.25">
      <c r="A59" s="255">
        <v>56</v>
      </c>
      <c r="B59" s="255">
        <v>56</v>
      </c>
      <c r="C59" s="262" t="s">
        <v>475</v>
      </c>
      <c r="D59" s="258">
        <v>4913</v>
      </c>
      <c r="E59" s="262" t="s">
        <v>443</v>
      </c>
    </row>
    <row r="60" spans="1:6" ht="15.95" customHeight="1" thickBot="1" x14ac:dyDescent="0.3">
      <c r="A60" s="257">
        <v>57</v>
      </c>
      <c r="B60" s="257">
        <v>57</v>
      </c>
      <c r="C60" s="265" t="s">
        <v>476</v>
      </c>
      <c r="D60" s="261">
        <v>299</v>
      </c>
      <c r="E60" s="265" t="s">
        <v>363</v>
      </c>
    </row>
    <row r="61" spans="1:6" s="103" customFormat="1" ht="15" customHeight="1" x14ac:dyDescent="0.15">
      <c r="A61" s="340" t="s">
        <v>444</v>
      </c>
      <c r="B61" s="340"/>
      <c r="C61" s="340"/>
      <c r="D61" s="340"/>
      <c r="E61" s="340"/>
    </row>
    <row r="62" spans="1:6" ht="15.75" customHeight="1" x14ac:dyDescent="0.25">
      <c r="A62" s="337" t="s">
        <v>445</v>
      </c>
      <c r="B62" s="337"/>
      <c r="C62" s="337"/>
      <c r="D62" s="337"/>
      <c r="E62" s="337"/>
    </row>
    <row r="63" spans="1:6" ht="12" customHeight="1" x14ac:dyDescent="0.25">
      <c r="A63" s="337" t="s">
        <v>477</v>
      </c>
      <c r="B63" s="337"/>
      <c r="C63" s="337"/>
      <c r="D63" s="337"/>
      <c r="E63" s="337"/>
    </row>
    <row r="64" spans="1:6" ht="15.75" customHeight="1" x14ac:dyDescent="0.25">
      <c r="A64" s="337" t="s">
        <v>478</v>
      </c>
      <c r="B64" s="337"/>
      <c r="C64" s="337"/>
      <c r="D64" s="337"/>
      <c r="E64" s="337"/>
      <c r="F64" s="217"/>
    </row>
    <row r="65" spans="1:5" ht="15.75" customHeight="1" x14ac:dyDescent="0.25">
      <c r="A65" s="337" t="s">
        <v>446</v>
      </c>
      <c r="B65" s="337"/>
      <c r="C65" s="337"/>
      <c r="D65" s="337"/>
      <c r="E65" s="337"/>
    </row>
  </sheetData>
  <mergeCells count="9">
    <mergeCell ref="A64:E64"/>
    <mergeCell ref="A63:E63"/>
    <mergeCell ref="A65:E65"/>
    <mergeCell ref="A1:E1"/>
    <mergeCell ref="A2:B2"/>
    <mergeCell ref="C2:C3"/>
    <mergeCell ref="E2:E3"/>
    <mergeCell ref="A61:E61"/>
    <mergeCell ref="A62:E62"/>
  </mergeCells>
  <pageMargins left="0.5" right="0.5" top="0.5" bottom="0.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96F1F"/>
    <pageSetUpPr fitToPage="1"/>
  </sheetPr>
  <dimension ref="A1:M55"/>
  <sheetViews>
    <sheetView zoomScale="110" zoomScaleNormal="110" zoomScaleSheetLayoutView="90" workbookViewId="0">
      <selection activeCell="I72" sqref="I72"/>
    </sheetView>
  </sheetViews>
  <sheetFormatPr defaultColWidth="9.140625" defaultRowHeight="13.5" customHeight="1" x14ac:dyDescent="0.25"/>
  <cols>
    <col min="1" max="1" width="19.85546875" style="2" customWidth="1"/>
    <col min="2" max="2" width="13.28515625" style="2" customWidth="1"/>
    <col min="3" max="3" width="13.85546875" style="92" customWidth="1"/>
    <col min="4" max="4" width="13.42578125" style="2" customWidth="1"/>
    <col min="5" max="6" width="13.7109375" style="2" customWidth="1"/>
    <col min="7" max="7" width="11.42578125" style="2" customWidth="1"/>
    <col min="8" max="8" width="14.42578125" style="2" customWidth="1"/>
    <col min="9" max="9" width="13.85546875" style="2" customWidth="1"/>
    <col min="10" max="12" width="9.140625" style="2"/>
    <col min="13" max="13" width="9.42578125" style="2" bestFit="1" customWidth="1"/>
    <col min="14" max="15" width="9.140625" style="2"/>
    <col min="16" max="16" width="9.5703125" style="2" bestFit="1" customWidth="1"/>
    <col min="17" max="16384" width="9.140625" style="2"/>
  </cols>
  <sheetData>
    <row r="1" spans="1:13" ht="18" customHeight="1" x14ac:dyDescent="0.25">
      <c r="A1" s="287" t="s">
        <v>388</v>
      </c>
      <c r="B1" s="287"/>
      <c r="C1" s="287"/>
      <c r="D1" s="287"/>
      <c r="E1" s="287"/>
      <c r="F1" s="287"/>
      <c r="G1" s="25"/>
    </row>
    <row r="2" spans="1:13" ht="13.5" customHeight="1" x14ac:dyDescent="0.25">
      <c r="A2" s="286" t="s">
        <v>113</v>
      </c>
      <c r="B2" s="286" t="s">
        <v>370</v>
      </c>
      <c r="C2" s="286"/>
      <c r="D2" s="286" t="s">
        <v>387</v>
      </c>
      <c r="E2" s="286"/>
      <c r="F2" s="286" t="s">
        <v>144</v>
      </c>
    </row>
    <row r="3" spans="1:13" ht="13.5" customHeight="1" x14ac:dyDescent="0.25">
      <c r="A3" s="286"/>
      <c r="B3" s="67" t="s">
        <v>148</v>
      </c>
      <c r="C3" s="286" t="s">
        <v>114</v>
      </c>
      <c r="D3" s="197" t="s">
        <v>148</v>
      </c>
      <c r="E3" s="286" t="s">
        <v>114</v>
      </c>
      <c r="F3" s="286"/>
    </row>
    <row r="4" spans="1:13" ht="13.5" customHeight="1" x14ac:dyDescent="0.25">
      <c r="A4" s="322"/>
      <c r="B4" s="68" t="s">
        <v>115</v>
      </c>
      <c r="C4" s="322"/>
      <c r="D4" s="200" t="s">
        <v>115</v>
      </c>
      <c r="E4" s="322"/>
      <c r="F4" s="200" t="s">
        <v>115</v>
      </c>
    </row>
    <row r="5" spans="1:13" ht="13.5" customHeight="1" x14ac:dyDescent="0.25">
      <c r="A5" s="169" t="s">
        <v>153</v>
      </c>
      <c r="B5" s="25"/>
      <c r="C5" s="25"/>
      <c r="D5" s="25"/>
      <c r="E5" s="25"/>
      <c r="F5" s="25"/>
    </row>
    <row r="6" spans="1:13" ht="13.5" customHeight="1" x14ac:dyDescent="0.25">
      <c r="A6" s="149" t="s">
        <v>154</v>
      </c>
      <c r="B6" s="268">
        <v>46.9</v>
      </c>
      <c r="C6" s="269">
        <v>123.1</v>
      </c>
      <c r="D6" s="268">
        <v>54.59</v>
      </c>
      <c r="E6" s="269">
        <f>(D6/F6)*100</f>
        <v>143.28083989501312</v>
      </c>
      <c r="F6" s="268">
        <v>38.1</v>
      </c>
      <c r="G6" s="225"/>
      <c r="H6" s="207"/>
      <c r="J6" s="89"/>
      <c r="M6" s="89"/>
    </row>
    <row r="7" spans="1:13" ht="13.5" customHeight="1" x14ac:dyDescent="0.25">
      <c r="A7" s="149" t="s">
        <v>137</v>
      </c>
      <c r="B7" s="268">
        <v>37.01</v>
      </c>
      <c r="C7" s="269">
        <v>95.1</v>
      </c>
      <c r="D7" s="268">
        <v>50.81</v>
      </c>
      <c r="E7" s="269">
        <f>(D7/F7)*100</f>
        <v>130.61696658097688</v>
      </c>
      <c r="F7" s="268">
        <v>38.9</v>
      </c>
      <c r="G7" s="225"/>
      <c r="H7" s="207"/>
      <c r="J7" s="89"/>
      <c r="M7" s="89"/>
    </row>
    <row r="8" spans="1:13" ht="13.5" customHeight="1" x14ac:dyDescent="0.25">
      <c r="A8" s="149" t="s">
        <v>155</v>
      </c>
      <c r="B8" s="268">
        <v>30.75</v>
      </c>
      <c r="C8" s="269">
        <v>99.2</v>
      </c>
      <c r="D8" s="268">
        <v>59.3</v>
      </c>
      <c r="E8" s="269">
        <f>(D8/F8)*100</f>
        <v>191.2286359238955</v>
      </c>
      <c r="F8" s="268">
        <v>31.01</v>
      </c>
      <c r="G8" s="225"/>
      <c r="H8" s="207"/>
      <c r="J8" s="89"/>
      <c r="M8" s="89"/>
    </row>
    <row r="9" spans="1:13" ht="13.5" customHeight="1" x14ac:dyDescent="0.25">
      <c r="A9" s="149" t="s">
        <v>156</v>
      </c>
      <c r="B9" s="268">
        <v>24.87</v>
      </c>
      <c r="C9" s="269">
        <v>94</v>
      </c>
      <c r="D9" s="268">
        <v>45.32</v>
      </c>
      <c r="E9" s="269">
        <f>(D9/F9)*100</f>
        <v>171.27739984882842</v>
      </c>
      <c r="F9" s="268">
        <v>26.46</v>
      </c>
      <c r="G9" s="225"/>
      <c r="H9" s="207"/>
      <c r="J9" s="89"/>
      <c r="M9" s="89"/>
    </row>
    <row r="10" spans="1:13" ht="13.5" customHeight="1" x14ac:dyDescent="0.25">
      <c r="A10" s="169" t="s">
        <v>157</v>
      </c>
      <c r="B10" s="268"/>
      <c r="C10" s="269"/>
      <c r="D10" s="268"/>
      <c r="E10" s="269"/>
      <c r="F10" s="268"/>
      <c r="G10" s="225"/>
      <c r="H10" s="207"/>
      <c r="J10" s="89"/>
      <c r="M10" s="89"/>
    </row>
    <row r="11" spans="1:13" ht="13.5" customHeight="1" x14ac:dyDescent="0.25">
      <c r="A11" s="149" t="s">
        <v>158</v>
      </c>
      <c r="B11" s="268">
        <v>18.579999999999998</v>
      </c>
      <c r="C11" s="269">
        <v>92.4</v>
      </c>
      <c r="D11" s="268">
        <v>30.97</v>
      </c>
      <c r="E11" s="269">
        <f t="shared" ref="E11:E16" si="0">(D11/F11)*100</f>
        <v>154.00298359025359</v>
      </c>
      <c r="F11" s="268">
        <v>20.11</v>
      </c>
      <c r="G11" s="225"/>
      <c r="H11" s="207"/>
      <c r="J11" s="89"/>
      <c r="M11" s="89"/>
    </row>
    <row r="12" spans="1:13" ht="13.5" customHeight="1" x14ac:dyDescent="0.25">
      <c r="A12" s="149" t="s">
        <v>159</v>
      </c>
      <c r="B12" s="268">
        <v>14.91</v>
      </c>
      <c r="C12" s="269">
        <v>98.9</v>
      </c>
      <c r="D12" s="268">
        <v>18.32</v>
      </c>
      <c r="E12" s="269">
        <f t="shared" si="0"/>
        <v>121.48541114058355</v>
      </c>
      <c r="F12" s="268">
        <v>15.08</v>
      </c>
      <c r="G12" s="225"/>
      <c r="H12" s="207"/>
      <c r="J12" s="89"/>
      <c r="M12" s="89"/>
    </row>
    <row r="13" spans="1:13" ht="13.5" customHeight="1" x14ac:dyDescent="0.25">
      <c r="A13" s="149" t="s">
        <v>160</v>
      </c>
      <c r="B13" s="268">
        <v>13.78</v>
      </c>
      <c r="C13" s="269">
        <v>106.7</v>
      </c>
      <c r="D13" s="268">
        <v>13.98</v>
      </c>
      <c r="E13" s="269">
        <f t="shared" si="0"/>
        <v>108.28814872192099</v>
      </c>
      <c r="F13" s="268">
        <v>12.91</v>
      </c>
      <c r="G13" s="225"/>
      <c r="H13" s="207"/>
      <c r="J13" s="89"/>
      <c r="M13" s="89"/>
    </row>
    <row r="14" spans="1:13" s="8" customFormat="1" ht="13.5" customHeight="1" x14ac:dyDescent="0.25">
      <c r="A14" s="149" t="s">
        <v>161</v>
      </c>
      <c r="B14" s="270">
        <v>21.65</v>
      </c>
      <c r="C14" s="271">
        <v>106.4</v>
      </c>
      <c r="D14" s="270">
        <v>24.37</v>
      </c>
      <c r="E14" s="271">
        <f t="shared" si="0"/>
        <v>119.75429975429974</v>
      </c>
      <c r="F14" s="270">
        <v>20.350000000000001</v>
      </c>
      <c r="G14" s="225"/>
      <c r="H14" s="207"/>
      <c r="J14" s="90"/>
      <c r="M14" s="90"/>
    </row>
    <row r="15" spans="1:13" ht="13.5" customHeight="1" x14ac:dyDescent="0.25">
      <c r="A15" s="149" t="s">
        <v>162</v>
      </c>
      <c r="B15" s="268">
        <v>10.1</v>
      </c>
      <c r="C15" s="269">
        <v>82.1</v>
      </c>
      <c r="D15" s="268">
        <v>14.27</v>
      </c>
      <c r="E15" s="269">
        <f t="shared" si="0"/>
        <v>116.01626016260163</v>
      </c>
      <c r="F15" s="268">
        <v>12.3</v>
      </c>
      <c r="G15" s="225"/>
      <c r="H15" s="207"/>
      <c r="J15" s="89"/>
      <c r="M15" s="89"/>
    </row>
    <row r="16" spans="1:13" s="8" customFormat="1" ht="13.5" customHeight="1" x14ac:dyDescent="0.25">
      <c r="A16" s="149" t="s">
        <v>163</v>
      </c>
      <c r="B16" s="270">
        <v>9.26</v>
      </c>
      <c r="C16" s="271">
        <v>70.8</v>
      </c>
      <c r="D16" s="270">
        <v>14.08</v>
      </c>
      <c r="E16" s="271">
        <f t="shared" si="0"/>
        <v>107.64525993883791</v>
      </c>
      <c r="F16" s="270">
        <v>13.08</v>
      </c>
      <c r="G16" s="225"/>
      <c r="H16" s="207"/>
      <c r="J16" s="90"/>
      <c r="M16" s="90"/>
    </row>
    <row r="17" spans="1:13" ht="13.5" customHeight="1" x14ac:dyDescent="0.25">
      <c r="A17" s="169" t="s">
        <v>164</v>
      </c>
      <c r="B17" s="268"/>
      <c r="C17" s="269"/>
      <c r="D17" s="268"/>
      <c r="E17" s="269"/>
      <c r="F17" s="268"/>
      <c r="G17" s="225"/>
      <c r="H17" s="207"/>
      <c r="J17" s="89"/>
      <c r="M17" s="89"/>
    </row>
    <row r="18" spans="1:13" s="8" customFormat="1" ht="13.5" customHeight="1" x14ac:dyDescent="0.25">
      <c r="A18" s="149" t="s">
        <v>138</v>
      </c>
      <c r="B18" s="270">
        <v>44.53</v>
      </c>
      <c r="C18" s="271">
        <v>132.80000000000001</v>
      </c>
      <c r="D18" s="270">
        <v>46.96</v>
      </c>
      <c r="E18" s="271">
        <f t="shared" ref="E18:E23" si="1">(D18/F18)*100</f>
        <v>140.09546539379474</v>
      </c>
      <c r="F18" s="270">
        <v>33.520000000000003</v>
      </c>
      <c r="G18" s="225"/>
      <c r="H18" s="207"/>
      <c r="J18" s="90"/>
      <c r="M18" s="90"/>
    </row>
    <row r="19" spans="1:13" ht="13.5" customHeight="1" x14ac:dyDescent="0.25">
      <c r="A19" s="149" t="s">
        <v>165</v>
      </c>
      <c r="B19" s="268">
        <v>27.87</v>
      </c>
      <c r="C19" s="269">
        <v>115.8</v>
      </c>
      <c r="D19" s="268">
        <v>30.04</v>
      </c>
      <c r="E19" s="269">
        <f t="shared" si="1"/>
        <v>124.8026589115081</v>
      </c>
      <c r="F19" s="268">
        <v>24.07</v>
      </c>
      <c r="G19" s="225"/>
      <c r="H19" s="207"/>
      <c r="J19" s="89"/>
      <c r="M19" s="89"/>
    </row>
    <row r="20" spans="1:13" ht="13.5" customHeight="1" x14ac:dyDescent="0.25">
      <c r="A20" s="149" t="s">
        <v>166</v>
      </c>
      <c r="B20" s="268">
        <v>17.600000000000001</v>
      </c>
      <c r="C20" s="269">
        <v>92.5</v>
      </c>
      <c r="D20" s="268">
        <v>27.33</v>
      </c>
      <c r="E20" s="269">
        <f t="shared" si="1"/>
        <v>143.61534419337886</v>
      </c>
      <c r="F20" s="268">
        <v>19.03</v>
      </c>
      <c r="G20" s="225"/>
      <c r="H20" s="207"/>
      <c r="J20" s="89"/>
      <c r="M20" s="89"/>
    </row>
    <row r="21" spans="1:13" ht="13.5" customHeight="1" x14ac:dyDescent="0.25">
      <c r="A21" s="149" t="s">
        <v>139</v>
      </c>
      <c r="B21" s="268">
        <v>21.55</v>
      </c>
      <c r="C21" s="269">
        <v>75</v>
      </c>
      <c r="D21" s="268">
        <v>33.69</v>
      </c>
      <c r="E21" s="269">
        <f t="shared" si="1"/>
        <v>117.18260869565216</v>
      </c>
      <c r="F21" s="268">
        <v>28.75</v>
      </c>
      <c r="G21" s="225"/>
      <c r="H21" s="207"/>
      <c r="J21" s="89"/>
      <c r="M21" s="89"/>
    </row>
    <row r="22" spans="1:13" ht="13.5" customHeight="1" x14ac:dyDescent="0.25">
      <c r="A22" s="149" t="s">
        <v>140</v>
      </c>
      <c r="B22" s="268">
        <v>21.97</v>
      </c>
      <c r="C22" s="269">
        <v>99.5</v>
      </c>
      <c r="D22" s="268">
        <v>28.98</v>
      </c>
      <c r="E22" s="269">
        <f t="shared" si="1"/>
        <v>131.3094698685999</v>
      </c>
      <c r="F22" s="268">
        <v>22.07</v>
      </c>
      <c r="G22" s="225"/>
      <c r="H22" s="207"/>
      <c r="J22" s="89"/>
      <c r="M22" s="89"/>
    </row>
    <row r="23" spans="1:13" ht="13.5" customHeight="1" x14ac:dyDescent="0.25">
      <c r="A23" s="149" t="s">
        <v>167</v>
      </c>
      <c r="B23" s="268">
        <v>18.3</v>
      </c>
      <c r="C23" s="269">
        <v>102.1</v>
      </c>
      <c r="D23" s="268">
        <v>33.1</v>
      </c>
      <c r="E23" s="269">
        <f t="shared" si="1"/>
        <v>184.60680423870608</v>
      </c>
      <c r="F23" s="268">
        <v>17.93</v>
      </c>
      <c r="G23" s="225"/>
      <c r="H23" s="207"/>
      <c r="J23" s="89"/>
      <c r="M23" s="89"/>
    </row>
    <row r="24" spans="1:13" ht="13.5" customHeight="1" x14ac:dyDescent="0.25">
      <c r="A24" s="169" t="s">
        <v>168</v>
      </c>
      <c r="B24" s="268"/>
      <c r="C24" s="269"/>
      <c r="D24" s="268"/>
      <c r="E24" s="269"/>
      <c r="F24" s="268"/>
      <c r="G24" s="225"/>
      <c r="H24" s="207"/>
      <c r="J24" s="89"/>
      <c r="M24" s="89"/>
    </row>
    <row r="25" spans="1:13" ht="13.5" customHeight="1" x14ac:dyDescent="0.25">
      <c r="A25" s="149" t="s">
        <v>141</v>
      </c>
      <c r="B25" s="268">
        <v>19</v>
      </c>
      <c r="C25" s="269">
        <v>137.30000000000001</v>
      </c>
      <c r="D25" s="268">
        <v>21.78</v>
      </c>
      <c r="E25" s="269">
        <f t="shared" ref="E25:E32" si="2">(D25/F25)*100</f>
        <v>157.36994219653181</v>
      </c>
      <c r="F25" s="268">
        <v>13.84</v>
      </c>
      <c r="G25" s="225"/>
      <c r="H25" s="207"/>
      <c r="J25" s="89"/>
      <c r="M25" s="89"/>
    </row>
    <row r="26" spans="1:13" ht="13.5" customHeight="1" x14ac:dyDescent="0.25">
      <c r="A26" s="149" t="s">
        <v>169</v>
      </c>
      <c r="B26" s="268">
        <v>15.2</v>
      </c>
      <c r="C26" s="269">
        <v>115.9</v>
      </c>
      <c r="D26" s="268">
        <v>16.93</v>
      </c>
      <c r="E26" s="269">
        <f t="shared" si="2"/>
        <v>129.03963414634148</v>
      </c>
      <c r="F26" s="268">
        <v>13.12</v>
      </c>
      <c r="G26" s="225"/>
      <c r="H26" s="207"/>
      <c r="J26" s="89"/>
      <c r="M26" s="89"/>
    </row>
    <row r="27" spans="1:13" ht="13.5" customHeight="1" x14ac:dyDescent="0.25">
      <c r="A27" s="149" t="s">
        <v>170</v>
      </c>
      <c r="B27" s="268">
        <v>14.66</v>
      </c>
      <c r="C27" s="269">
        <v>117.3</v>
      </c>
      <c r="D27" s="268">
        <v>16.03</v>
      </c>
      <c r="E27" s="269">
        <f t="shared" si="2"/>
        <v>128.24</v>
      </c>
      <c r="F27" s="268">
        <v>12.5</v>
      </c>
      <c r="G27" s="225"/>
      <c r="H27" s="207"/>
      <c r="J27" s="89"/>
      <c r="M27" s="89"/>
    </row>
    <row r="28" spans="1:13" ht="13.5" customHeight="1" x14ac:dyDescent="0.25">
      <c r="A28" s="149" t="s">
        <v>171</v>
      </c>
      <c r="B28" s="268">
        <v>13.3</v>
      </c>
      <c r="C28" s="269">
        <v>111.4</v>
      </c>
      <c r="D28" s="268">
        <v>14.12</v>
      </c>
      <c r="E28" s="269">
        <f t="shared" si="2"/>
        <v>118.25795644891122</v>
      </c>
      <c r="F28" s="268">
        <v>11.94</v>
      </c>
      <c r="G28" s="225"/>
      <c r="H28" s="207"/>
      <c r="J28" s="89"/>
      <c r="M28" s="89"/>
    </row>
    <row r="29" spans="1:13" ht="13.5" customHeight="1" x14ac:dyDescent="0.25">
      <c r="A29" s="149" t="s">
        <v>313</v>
      </c>
      <c r="B29" s="268">
        <v>14.79</v>
      </c>
      <c r="C29" s="269">
        <v>131.69999999999999</v>
      </c>
      <c r="D29" s="268">
        <v>17.2</v>
      </c>
      <c r="E29" s="269">
        <f t="shared" si="2"/>
        <v>153.16117542297417</v>
      </c>
      <c r="F29" s="268">
        <v>11.23</v>
      </c>
      <c r="G29" s="225"/>
      <c r="H29" s="207"/>
      <c r="J29" s="89"/>
      <c r="M29" s="89"/>
    </row>
    <row r="30" spans="1:13" ht="13.5" customHeight="1" x14ac:dyDescent="0.25">
      <c r="A30" s="149" t="s">
        <v>172</v>
      </c>
      <c r="B30" s="268">
        <v>6.82</v>
      </c>
      <c r="C30" s="269">
        <v>86.4</v>
      </c>
      <c r="D30" s="268">
        <v>10.19</v>
      </c>
      <c r="E30" s="269">
        <f t="shared" si="2"/>
        <v>129.15082382762989</v>
      </c>
      <c r="F30" s="268">
        <v>7.89</v>
      </c>
      <c r="G30" s="225"/>
      <c r="H30" s="207"/>
      <c r="J30" s="89"/>
      <c r="M30" s="89"/>
    </row>
    <row r="31" spans="1:13" ht="13.5" customHeight="1" x14ac:dyDescent="0.25">
      <c r="A31" s="149" t="s">
        <v>173</v>
      </c>
      <c r="B31" s="268">
        <v>9.08</v>
      </c>
      <c r="C31" s="269">
        <v>82.3</v>
      </c>
      <c r="D31" s="268">
        <v>11.23</v>
      </c>
      <c r="E31" s="269">
        <f t="shared" si="2"/>
        <v>101.81323662737989</v>
      </c>
      <c r="F31" s="268">
        <v>11.03</v>
      </c>
      <c r="G31" s="225"/>
      <c r="H31" s="207"/>
      <c r="J31" s="89"/>
      <c r="M31" s="89"/>
    </row>
    <row r="32" spans="1:13" ht="13.5" customHeight="1" x14ac:dyDescent="0.25">
      <c r="A32" s="149" t="s">
        <v>142</v>
      </c>
      <c r="B32" s="268">
        <v>5.43</v>
      </c>
      <c r="C32" s="269">
        <v>83.7</v>
      </c>
      <c r="D32" s="268">
        <v>7.8</v>
      </c>
      <c r="E32" s="269">
        <f t="shared" si="2"/>
        <v>120.18489984591679</v>
      </c>
      <c r="F32" s="268">
        <v>6.49</v>
      </c>
      <c r="G32" s="225"/>
      <c r="H32" s="207"/>
      <c r="J32" s="89"/>
      <c r="M32" s="89"/>
    </row>
    <row r="33" spans="1:13" ht="13.5" customHeight="1" x14ac:dyDescent="0.25">
      <c r="A33" s="169" t="s">
        <v>174</v>
      </c>
      <c r="B33" s="268"/>
      <c r="C33" s="269"/>
      <c r="D33" s="268"/>
      <c r="E33" s="269"/>
      <c r="F33" s="268"/>
      <c r="G33" s="225"/>
      <c r="H33" s="207"/>
      <c r="J33" s="89"/>
      <c r="M33" s="89"/>
    </row>
    <row r="34" spans="1:13" ht="13.5" customHeight="1" x14ac:dyDescent="0.25">
      <c r="A34" s="149" t="s">
        <v>175</v>
      </c>
      <c r="B34" s="268">
        <v>15.85</v>
      </c>
      <c r="C34" s="269">
        <v>130.69999999999999</v>
      </c>
      <c r="D34" s="268">
        <v>14.22</v>
      </c>
      <c r="E34" s="269">
        <f>(D34/F34)*100</f>
        <v>117.23000824402308</v>
      </c>
      <c r="F34" s="268">
        <v>12.13</v>
      </c>
      <c r="G34" s="225"/>
      <c r="H34" s="207"/>
      <c r="J34" s="89"/>
      <c r="M34" s="89"/>
    </row>
    <row r="35" spans="1:13" s="8" customFormat="1" ht="13.5" customHeight="1" x14ac:dyDescent="0.25">
      <c r="A35" s="149" t="s">
        <v>176</v>
      </c>
      <c r="B35" s="270">
        <v>47.29</v>
      </c>
      <c r="C35" s="271">
        <v>120.8</v>
      </c>
      <c r="D35" s="270">
        <v>61.32</v>
      </c>
      <c r="E35" s="271">
        <f>(D35/F35)*100</f>
        <v>156.58835546475999</v>
      </c>
      <c r="F35" s="270">
        <v>39.159999999999997</v>
      </c>
      <c r="G35" s="225"/>
      <c r="H35" s="207"/>
      <c r="J35" s="90"/>
      <c r="M35" s="90"/>
    </row>
    <row r="36" spans="1:13" ht="13.5" customHeight="1" x14ac:dyDescent="0.25">
      <c r="A36" s="149" t="s">
        <v>177</v>
      </c>
      <c r="B36" s="268">
        <v>72.64</v>
      </c>
      <c r="C36" s="269">
        <v>109.5</v>
      </c>
      <c r="D36" s="268">
        <v>116.02</v>
      </c>
      <c r="E36" s="269">
        <f>(D36/F36)*100</f>
        <v>174.83423749246535</v>
      </c>
      <c r="F36" s="268">
        <v>66.36</v>
      </c>
      <c r="G36" s="225"/>
      <c r="H36" s="207"/>
      <c r="J36" s="89"/>
      <c r="M36" s="89"/>
    </row>
    <row r="37" spans="1:13" ht="13.5" customHeight="1" x14ac:dyDescent="0.25">
      <c r="A37" s="149" t="s">
        <v>178</v>
      </c>
      <c r="B37" s="268">
        <v>38.380000000000003</v>
      </c>
      <c r="C37" s="269">
        <v>101.7</v>
      </c>
      <c r="D37" s="268">
        <v>63.51</v>
      </c>
      <c r="E37" s="269">
        <f>(D37/F37)*100</f>
        <v>168.32759077657039</v>
      </c>
      <c r="F37" s="268">
        <v>37.729999999999997</v>
      </c>
      <c r="G37" s="225"/>
      <c r="H37" s="207"/>
      <c r="J37" s="89"/>
      <c r="M37" s="89"/>
    </row>
    <row r="38" spans="1:13" ht="13.5" customHeight="1" x14ac:dyDescent="0.25">
      <c r="A38" s="169" t="s">
        <v>179</v>
      </c>
      <c r="B38" s="268"/>
      <c r="C38" s="269"/>
      <c r="D38" s="268"/>
      <c r="E38" s="269"/>
      <c r="F38" s="268"/>
      <c r="G38" s="225"/>
      <c r="H38" s="207"/>
      <c r="J38" s="89"/>
      <c r="M38" s="89"/>
    </row>
    <row r="39" spans="1:13" ht="13.5" customHeight="1" x14ac:dyDescent="0.25">
      <c r="A39" s="149" t="s">
        <v>180</v>
      </c>
      <c r="B39" s="268">
        <v>9.1</v>
      </c>
      <c r="C39" s="269">
        <v>65</v>
      </c>
      <c r="D39" s="268">
        <v>18.440000000000001</v>
      </c>
      <c r="E39" s="269">
        <f t="shared" ref="E39:E44" si="3">(D39/F39)*100</f>
        <v>131.62027123483227</v>
      </c>
      <c r="F39" s="268">
        <v>14.01</v>
      </c>
      <c r="G39" s="225"/>
      <c r="H39" s="207"/>
      <c r="J39" s="89"/>
      <c r="M39" s="89"/>
    </row>
    <row r="40" spans="1:13" ht="13.5" customHeight="1" x14ac:dyDescent="0.25">
      <c r="A40" s="149" t="s">
        <v>181</v>
      </c>
      <c r="B40" s="268">
        <v>11.79</v>
      </c>
      <c r="C40" s="269">
        <v>69.599999999999994</v>
      </c>
      <c r="D40" s="268">
        <v>24.2</v>
      </c>
      <c r="E40" s="269">
        <f t="shared" si="3"/>
        <v>142.94152392203191</v>
      </c>
      <c r="F40" s="268">
        <v>16.93</v>
      </c>
      <c r="G40" s="225"/>
      <c r="H40" s="207"/>
      <c r="J40" s="89"/>
      <c r="M40" s="89"/>
    </row>
    <row r="41" spans="1:13" ht="13.5" customHeight="1" x14ac:dyDescent="0.25">
      <c r="A41" s="149" t="s">
        <v>182</v>
      </c>
      <c r="B41" s="268">
        <v>8.98</v>
      </c>
      <c r="C41" s="269">
        <v>57.5</v>
      </c>
      <c r="D41" s="268">
        <v>21.99</v>
      </c>
      <c r="E41" s="269">
        <f t="shared" si="3"/>
        <v>140.7810499359795</v>
      </c>
      <c r="F41" s="268">
        <v>15.62</v>
      </c>
      <c r="G41" s="225"/>
      <c r="H41" s="207"/>
      <c r="J41" s="89"/>
      <c r="M41" s="89"/>
    </row>
    <row r="42" spans="1:13" ht="13.5" customHeight="1" x14ac:dyDescent="0.25">
      <c r="A42" s="149" t="s">
        <v>183</v>
      </c>
      <c r="B42" s="268">
        <v>9.23</v>
      </c>
      <c r="C42" s="269">
        <v>90.3</v>
      </c>
      <c r="D42" s="268">
        <v>12.93</v>
      </c>
      <c r="E42" s="269">
        <f t="shared" si="3"/>
        <v>126.51663405088061</v>
      </c>
      <c r="F42" s="268">
        <v>10.220000000000001</v>
      </c>
      <c r="G42" s="225"/>
      <c r="H42" s="207"/>
      <c r="J42" s="89"/>
      <c r="M42" s="89"/>
    </row>
    <row r="43" spans="1:13" s="8" customFormat="1" ht="13.5" customHeight="1" x14ac:dyDescent="0.25">
      <c r="A43" s="149" t="s">
        <v>184</v>
      </c>
      <c r="B43" s="270">
        <v>10.84</v>
      </c>
      <c r="C43" s="271">
        <v>82.4</v>
      </c>
      <c r="D43" s="270">
        <v>16.329999999999998</v>
      </c>
      <c r="E43" s="271">
        <f t="shared" si="3"/>
        <v>124.18250950570339</v>
      </c>
      <c r="F43" s="270">
        <v>13.15</v>
      </c>
      <c r="G43" s="225"/>
      <c r="H43" s="207"/>
      <c r="J43" s="90"/>
      <c r="M43" s="90"/>
    </row>
    <row r="44" spans="1:13" ht="13.5" customHeight="1" x14ac:dyDescent="0.25">
      <c r="A44" s="149" t="s">
        <v>185</v>
      </c>
      <c r="B44" s="268">
        <v>10.54</v>
      </c>
      <c r="C44" s="269">
        <v>97.9</v>
      </c>
      <c r="D44" s="268">
        <v>12.87</v>
      </c>
      <c r="E44" s="269">
        <f t="shared" si="3"/>
        <v>119.49860724233983</v>
      </c>
      <c r="F44" s="268">
        <v>10.77</v>
      </c>
      <c r="G44" s="225"/>
      <c r="H44" s="207"/>
      <c r="J44" s="89"/>
      <c r="M44" s="89"/>
    </row>
    <row r="45" spans="1:13" ht="13.5" customHeight="1" x14ac:dyDescent="0.25">
      <c r="A45" s="169" t="s">
        <v>186</v>
      </c>
      <c r="B45" s="268"/>
      <c r="C45" s="269"/>
      <c r="D45" s="268"/>
      <c r="E45" s="269"/>
      <c r="F45" s="268"/>
      <c r="G45" s="225"/>
      <c r="H45" s="207"/>
      <c r="J45" s="89"/>
      <c r="M45" s="89"/>
    </row>
    <row r="46" spans="1:13" ht="13.5" customHeight="1" x14ac:dyDescent="0.25">
      <c r="A46" s="149" t="s">
        <v>187</v>
      </c>
      <c r="B46" s="268">
        <v>4.12</v>
      </c>
      <c r="C46" s="269">
        <v>82.1</v>
      </c>
      <c r="D46" s="268">
        <v>9.19</v>
      </c>
      <c r="E46" s="269">
        <f t="shared" ref="E46:E51" si="4">(D46/F46)*100</f>
        <v>183.06772908366534</v>
      </c>
      <c r="F46" s="268">
        <v>5.0199999999999996</v>
      </c>
      <c r="G46" s="225"/>
      <c r="H46" s="207"/>
      <c r="J46" s="89"/>
      <c r="M46" s="89"/>
    </row>
    <row r="47" spans="1:13" ht="13.5" customHeight="1" x14ac:dyDescent="0.25">
      <c r="A47" s="149" t="s">
        <v>188</v>
      </c>
      <c r="B47" s="268">
        <v>2.93</v>
      </c>
      <c r="C47" s="269">
        <v>70.3</v>
      </c>
      <c r="D47" s="268">
        <v>4.22</v>
      </c>
      <c r="E47" s="269">
        <f t="shared" si="4"/>
        <v>101.19904076738608</v>
      </c>
      <c r="F47" s="268">
        <v>4.17</v>
      </c>
      <c r="G47" s="225"/>
      <c r="H47" s="207"/>
      <c r="J47" s="89"/>
      <c r="M47" s="89"/>
    </row>
    <row r="48" spans="1:13" ht="13.5" customHeight="1" x14ac:dyDescent="0.25">
      <c r="A48" s="149" t="s">
        <v>189</v>
      </c>
      <c r="B48" s="268">
        <v>6.83</v>
      </c>
      <c r="C48" s="269">
        <v>92.3</v>
      </c>
      <c r="D48" s="268">
        <v>6.51</v>
      </c>
      <c r="E48" s="269">
        <f t="shared" si="4"/>
        <v>87.972972972972968</v>
      </c>
      <c r="F48" s="268">
        <v>7.4</v>
      </c>
      <c r="G48" s="225"/>
      <c r="H48" s="207"/>
      <c r="J48" s="89"/>
      <c r="M48" s="89"/>
    </row>
    <row r="49" spans="1:13" ht="13.5" customHeight="1" x14ac:dyDescent="0.25">
      <c r="A49" s="149" t="s">
        <v>143</v>
      </c>
      <c r="B49" s="268">
        <v>2.86</v>
      </c>
      <c r="C49" s="269">
        <v>81</v>
      </c>
      <c r="D49" s="268">
        <v>3.98</v>
      </c>
      <c r="E49" s="269">
        <f t="shared" si="4"/>
        <v>112.74787535410766</v>
      </c>
      <c r="F49" s="268">
        <v>3.53</v>
      </c>
      <c r="G49" s="225"/>
      <c r="H49" s="207"/>
      <c r="J49" s="89"/>
      <c r="M49" s="89"/>
    </row>
    <row r="50" spans="1:13" ht="13.5" customHeight="1" x14ac:dyDescent="0.25">
      <c r="A50" s="149" t="s">
        <v>190</v>
      </c>
      <c r="B50" s="268">
        <v>1.86</v>
      </c>
      <c r="C50" s="269">
        <v>46.3</v>
      </c>
      <c r="D50" s="268">
        <v>5.2</v>
      </c>
      <c r="E50" s="269">
        <f t="shared" si="4"/>
        <v>129.3532338308458</v>
      </c>
      <c r="F50" s="268">
        <v>4.0199999999999996</v>
      </c>
      <c r="G50" s="225"/>
      <c r="H50" s="207"/>
      <c r="J50" s="89"/>
      <c r="M50" s="89"/>
    </row>
    <row r="51" spans="1:13" ht="13.5" customHeight="1" thickBot="1" x14ac:dyDescent="0.3">
      <c r="A51" s="170" t="s">
        <v>191</v>
      </c>
      <c r="B51" s="268">
        <v>1.0900000000000001</v>
      </c>
      <c r="C51" s="269">
        <v>36.799999999999997</v>
      </c>
      <c r="D51" s="268">
        <v>2.4300000000000002</v>
      </c>
      <c r="E51" s="269">
        <f t="shared" si="4"/>
        <v>82.094594594594611</v>
      </c>
      <c r="F51" s="268">
        <v>2.96</v>
      </c>
      <c r="G51" s="225"/>
      <c r="H51" s="207"/>
      <c r="J51" s="89"/>
      <c r="M51" s="89"/>
    </row>
    <row r="52" spans="1:13" s="91" customFormat="1" ht="15" customHeight="1" x14ac:dyDescent="0.15">
      <c r="A52" s="301" t="s">
        <v>296</v>
      </c>
      <c r="B52" s="301"/>
      <c r="C52" s="301"/>
      <c r="D52" s="301"/>
      <c r="E52" s="301"/>
      <c r="F52" s="301"/>
      <c r="G52" s="25"/>
    </row>
    <row r="53" spans="1:13" ht="14.25" customHeight="1" x14ac:dyDescent="0.15">
      <c r="A53" s="341" t="s">
        <v>149</v>
      </c>
      <c r="B53" s="341"/>
      <c r="C53" s="341"/>
      <c r="D53" s="341"/>
      <c r="E53" s="341"/>
      <c r="F53" s="341"/>
      <c r="G53" s="25"/>
    </row>
    <row r="54" spans="1:13" ht="13.5" customHeight="1" x14ac:dyDescent="0.25">
      <c r="A54" s="56"/>
      <c r="B54" s="56"/>
      <c r="C54" s="56"/>
      <c r="D54" s="56"/>
      <c r="E54" s="56"/>
      <c r="F54" s="56"/>
      <c r="G54" s="25"/>
    </row>
    <row r="55" spans="1:13" ht="13.5" customHeight="1" x14ac:dyDescent="0.25">
      <c r="A55" s="56"/>
      <c r="B55" s="56"/>
      <c r="C55" s="56"/>
      <c r="D55" s="56"/>
      <c r="E55" s="56"/>
      <c r="F55" s="56"/>
      <c r="G55" s="25"/>
    </row>
  </sheetData>
  <customSheetViews>
    <customSheetView guid="{9EC70E18-8C3A-46F5-BE67-33C10C055D84}" showPageBreaks="1" fitToPage="1" printArea="1">
      <selection activeCell="J7" sqref="J7"/>
      <rowBreaks count="1" manualBreakCount="1">
        <brk id="53" max="16383" man="1"/>
      </rowBreaks>
      <pageMargins left="0.5" right="0.5" top="0.5" bottom="0.5" header="0.3" footer="0.3"/>
      <pageSetup orientation="portrait" r:id="rId1"/>
    </customSheetView>
    <customSheetView guid="{572EB0DD-300A-47BD-BE7D-63D572A749B1}" showPageBreaks="1" fitToPage="1" printArea="1">
      <selection activeCell="J7" sqref="J7"/>
      <rowBreaks count="1" manualBreakCount="1">
        <brk id="53" max="16383" man="1"/>
      </rowBreaks>
      <pageMargins left="0.5" right="0.5" top="0.5" bottom="0.5" header="0.3" footer="0.3"/>
      <pageSetup orientation="portrait" r:id="rId2"/>
    </customSheetView>
    <customSheetView guid="{873DCBBA-D251-4338-AD66-8DDC08D54616}" fitToPage="1">
      <selection activeCell="J7" sqref="J7"/>
      <rowBreaks count="1" manualBreakCount="1">
        <brk id="53" max="16383" man="1"/>
      </rowBreaks>
      <pageMargins left="0.5" right="0.5" top="0.5" bottom="0.5" header="0.3" footer="0.3"/>
      <pageSetup orientation="portrait" r:id="rId3"/>
    </customSheetView>
    <customSheetView guid="{94073BD0-C5DE-4F68-B048-13CD46AAA0AA}" fitToPage="1">
      <selection activeCell="J7" sqref="J7"/>
      <rowBreaks count="1" manualBreakCount="1">
        <brk id="53" max="16383" man="1"/>
      </rowBreaks>
      <pageMargins left="0.5" right="0.5" top="0.5" bottom="0.5" header="0.3" footer="0.3"/>
      <pageSetup orientation="portrait" r:id="rId4"/>
    </customSheetView>
  </customSheetViews>
  <mergeCells count="9">
    <mergeCell ref="A53:F53"/>
    <mergeCell ref="A52:F52"/>
    <mergeCell ref="A1:F1"/>
    <mergeCell ref="A2:A4"/>
    <mergeCell ref="B2:C2"/>
    <mergeCell ref="C3:C4"/>
    <mergeCell ref="D2:E2"/>
    <mergeCell ref="F2:F3"/>
    <mergeCell ref="E3:E4"/>
  </mergeCells>
  <pageMargins left="0.5" right="0.5" top="0.5" bottom="0.5" header="0.3" footer="0.3"/>
  <pageSetup orientation="portrait" r:id="rId5"/>
  <rowBreaks count="1" manualBreakCount="1"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19"/>
  <sheetViews>
    <sheetView zoomScaleNormal="100" zoomScaleSheetLayoutView="80" workbookViewId="0">
      <selection activeCell="G20" sqref="G20"/>
    </sheetView>
  </sheetViews>
  <sheetFormatPr defaultColWidth="9.140625" defaultRowHeight="20.25" customHeight="1" x14ac:dyDescent="0.25"/>
  <cols>
    <col min="1" max="1" width="12.5703125" style="17" customWidth="1"/>
    <col min="2" max="2" width="11.85546875" style="17" customWidth="1"/>
    <col min="3" max="3" width="7.28515625" style="21" customWidth="1"/>
    <col min="4" max="4" width="11.7109375" style="17" customWidth="1"/>
    <col min="5" max="5" width="7.28515625" style="21" customWidth="1"/>
    <col min="6" max="6" width="40" style="17" customWidth="1"/>
    <col min="7" max="16384" width="9.140625" style="17"/>
  </cols>
  <sheetData>
    <row r="1" spans="1:11" ht="18" customHeight="1" x14ac:dyDescent="0.25">
      <c r="A1" s="291" t="s">
        <v>368</v>
      </c>
      <c r="B1" s="291"/>
      <c r="C1" s="291"/>
      <c r="D1" s="291"/>
      <c r="E1" s="291"/>
      <c r="F1" s="291"/>
      <c r="G1" s="16"/>
    </row>
    <row r="2" spans="1:11" ht="15.95" customHeight="1" x14ac:dyDescent="0.25">
      <c r="A2" s="292" t="s">
        <v>29</v>
      </c>
      <c r="B2" s="294" t="s">
        <v>30</v>
      </c>
      <c r="C2" s="294"/>
      <c r="D2" s="294"/>
      <c r="E2" s="294"/>
      <c r="F2" s="295" t="s">
        <v>31</v>
      </c>
    </row>
    <row r="3" spans="1:11" ht="15.95" customHeight="1" x14ac:dyDescent="0.25">
      <c r="A3" s="292"/>
      <c r="B3" s="297">
        <v>1000</v>
      </c>
      <c r="C3" s="297"/>
      <c r="D3" s="297"/>
      <c r="E3" s="297"/>
      <c r="F3" s="295"/>
    </row>
    <row r="4" spans="1:11" ht="13.5" customHeight="1" x14ac:dyDescent="0.25">
      <c r="A4" s="293"/>
      <c r="B4" s="298">
        <v>2016</v>
      </c>
      <c r="C4" s="298"/>
      <c r="D4" s="298">
        <v>2017</v>
      </c>
      <c r="E4" s="298"/>
      <c r="F4" s="296"/>
    </row>
    <row r="5" spans="1:11" ht="15.95" customHeight="1" x14ac:dyDescent="0.2">
      <c r="A5" s="143" t="s">
        <v>34</v>
      </c>
      <c r="B5" s="137">
        <v>7187938</v>
      </c>
      <c r="C5" s="228">
        <v>1</v>
      </c>
      <c r="D5" s="137">
        <v>7254004</v>
      </c>
      <c r="E5" s="228">
        <v>1</v>
      </c>
      <c r="F5" s="141" t="s">
        <v>400</v>
      </c>
      <c r="J5" s="18"/>
      <c r="K5" s="18"/>
    </row>
    <row r="6" spans="1:11" ht="15.95" customHeight="1" x14ac:dyDescent="0.2">
      <c r="A6" s="144" t="s">
        <v>33</v>
      </c>
      <c r="B6" s="138">
        <v>6369926</v>
      </c>
      <c r="C6" s="228">
        <v>2</v>
      </c>
      <c r="D6" s="138">
        <v>7039709</v>
      </c>
      <c r="E6" s="228">
        <v>2</v>
      </c>
      <c r="F6" s="141" t="s">
        <v>466</v>
      </c>
      <c r="G6" s="129"/>
      <c r="H6" s="129"/>
    </row>
    <row r="7" spans="1:11" ht="15.95" customHeight="1" x14ac:dyDescent="0.2">
      <c r="A7" s="143" t="s">
        <v>32</v>
      </c>
      <c r="B7" s="137">
        <v>6186500</v>
      </c>
      <c r="C7" s="228">
        <v>3</v>
      </c>
      <c r="D7" s="137">
        <v>7024915</v>
      </c>
      <c r="E7" s="228">
        <v>3</v>
      </c>
      <c r="F7" s="141" t="s">
        <v>402</v>
      </c>
      <c r="J7" s="18"/>
      <c r="K7" s="18"/>
    </row>
    <row r="8" spans="1:11" ht="15.95" customHeight="1" x14ac:dyDescent="0.2">
      <c r="A8" s="143" t="s">
        <v>35</v>
      </c>
      <c r="B8" s="137">
        <v>4256073</v>
      </c>
      <c r="C8" s="228">
        <v>4</v>
      </c>
      <c r="D8" s="137">
        <v>4425425</v>
      </c>
      <c r="E8" s="228">
        <v>4</v>
      </c>
      <c r="F8" s="141" t="s">
        <v>403</v>
      </c>
      <c r="J8" s="18"/>
      <c r="K8" s="18"/>
    </row>
    <row r="9" spans="1:11" ht="15.95" customHeight="1" x14ac:dyDescent="0.2">
      <c r="A9" s="143" t="s">
        <v>37</v>
      </c>
      <c r="B9" s="137">
        <v>3183150</v>
      </c>
      <c r="C9" s="228">
        <v>6</v>
      </c>
      <c r="D9" s="137">
        <v>3648192</v>
      </c>
      <c r="E9" s="228">
        <v>5</v>
      </c>
      <c r="F9" s="141" t="s">
        <v>404</v>
      </c>
      <c r="J9" s="18"/>
    </row>
    <row r="10" spans="1:11" ht="15.95" customHeight="1" x14ac:dyDescent="0.2">
      <c r="A10" s="143" t="s">
        <v>36</v>
      </c>
      <c r="B10" s="137">
        <v>3445157</v>
      </c>
      <c r="C10" s="228">
        <v>5</v>
      </c>
      <c r="D10" s="137">
        <v>3409518</v>
      </c>
      <c r="E10" s="228">
        <v>6</v>
      </c>
      <c r="F10" s="141" t="s">
        <v>317</v>
      </c>
      <c r="J10" s="18"/>
    </row>
    <row r="11" spans="1:11" ht="15.95" customHeight="1" x14ac:dyDescent="0.2">
      <c r="A11" s="143" t="s">
        <v>38</v>
      </c>
      <c r="B11" s="137">
        <v>2337899</v>
      </c>
      <c r="C11" s="228">
        <v>7</v>
      </c>
      <c r="D11" s="137">
        <v>2527966</v>
      </c>
      <c r="E11" s="228">
        <v>7</v>
      </c>
      <c r="F11" s="141" t="s">
        <v>405</v>
      </c>
      <c r="J11" s="18"/>
    </row>
    <row r="12" spans="1:11" ht="15.95" customHeight="1" x14ac:dyDescent="0.2">
      <c r="A12" s="143" t="s">
        <v>39</v>
      </c>
      <c r="B12" s="137">
        <v>2110187</v>
      </c>
      <c r="C12" s="228">
        <v>8</v>
      </c>
      <c r="D12" s="137">
        <v>2099889</v>
      </c>
      <c r="E12" s="228">
        <v>8</v>
      </c>
      <c r="F12" s="141" t="s">
        <v>406</v>
      </c>
      <c r="J12" s="18"/>
    </row>
    <row r="13" spans="1:11" ht="15.95" customHeight="1" x14ac:dyDescent="0.2">
      <c r="A13" s="143" t="s">
        <v>196</v>
      </c>
      <c r="B13" s="137">
        <v>2037002</v>
      </c>
      <c r="C13" s="228">
        <v>10</v>
      </c>
      <c r="D13" s="137">
        <v>2066329</v>
      </c>
      <c r="E13" s="228">
        <v>9</v>
      </c>
      <c r="F13" s="141" t="s">
        <v>407</v>
      </c>
    </row>
    <row r="14" spans="1:11" ht="15.95" customHeight="1" x14ac:dyDescent="0.2">
      <c r="A14" s="143" t="s">
        <v>319</v>
      </c>
      <c r="B14" s="137">
        <v>2063215</v>
      </c>
      <c r="C14" s="228">
        <v>9</v>
      </c>
      <c r="D14" s="137">
        <v>2065599</v>
      </c>
      <c r="E14" s="228">
        <v>10</v>
      </c>
      <c r="F14" s="141" t="s">
        <v>372</v>
      </c>
    </row>
    <row r="15" spans="1:11" ht="5.25" customHeight="1" thickBot="1" x14ac:dyDescent="0.25">
      <c r="A15" s="145"/>
      <c r="B15" s="139"/>
      <c r="C15" s="140"/>
      <c r="D15" s="139"/>
      <c r="E15" s="140"/>
      <c r="F15" s="142"/>
    </row>
    <row r="16" spans="1:11" ht="15.75" customHeight="1" x14ac:dyDescent="0.15">
      <c r="A16" s="290" t="s">
        <v>303</v>
      </c>
      <c r="B16" s="290"/>
      <c r="C16" s="290"/>
      <c r="D16" s="290"/>
      <c r="E16" s="290"/>
      <c r="F16" s="290"/>
      <c r="G16" s="20"/>
    </row>
    <row r="19" spans="2:8" ht="20.25" customHeight="1" x14ac:dyDescent="0.25">
      <c r="B19" s="129"/>
      <c r="C19" s="130"/>
      <c r="D19" s="129"/>
      <c r="E19" s="130"/>
      <c r="F19" s="129"/>
      <c r="G19" s="129"/>
      <c r="H19" s="129"/>
    </row>
  </sheetData>
  <mergeCells count="8">
    <mergeCell ref="A16:F16"/>
    <mergeCell ref="A1:F1"/>
    <mergeCell ref="A2:A4"/>
    <mergeCell ref="B2:E2"/>
    <mergeCell ref="F2:F4"/>
    <mergeCell ref="B3:E3"/>
    <mergeCell ref="B4:C4"/>
    <mergeCell ref="D4:E4"/>
  </mergeCells>
  <pageMargins left="0.45" right="0.45" top="0.5" bottom="0.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96F1F"/>
  </sheetPr>
  <dimension ref="A1:L13"/>
  <sheetViews>
    <sheetView zoomScaleNormal="100" zoomScaleSheetLayoutView="136" workbookViewId="0">
      <selection activeCell="H17" sqref="H17"/>
    </sheetView>
  </sheetViews>
  <sheetFormatPr defaultColWidth="9.140625" defaultRowHeight="14.25" x14ac:dyDescent="0.25"/>
  <cols>
    <col min="1" max="1" width="8.28515625" style="11" customWidth="1"/>
    <col min="2" max="2" width="10.28515625" style="11" customWidth="1"/>
    <col min="3" max="3" width="24.7109375" style="11" customWidth="1"/>
    <col min="4" max="4" width="9.140625" style="11"/>
    <col min="5" max="5" width="19.28515625" style="11" bestFit="1" customWidth="1"/>
    <col min="6" max="6" width="9.140625" style="11"/>
    <col min="7" max="7" width="20" style="11" customWidth="1"/>
    <col min="8" max="8" width="16.140625" style="11" bestFit="1" customWidth="1"/>
    <col min="9" max="9" width="11.85546875" style="11" customWidth="1"/>
    <col min="10" max="11" width="9.140625" style="11"/>
    <col min="12" max="12" width="16.85546875" style="11" bestFit="1" customWidth="1"/>
    <col min="13" max="16384" width="9.140625" style="11"/>
  </cols>
  <sheetData>
    <row r="1" spans="1:12" x14ac:dyDescent="0.25">
      <c r="G1" s="184"/>
      <c r="H1" s="184"/>
      <c r="I1" s="184"/>
    </row>
    <row r="2" spans="1:12" x14ac:dyDescent="0.25">
      <c r="A2" s="291" t="s">
        <v>382</v>
      </c>
      <c r="B2" s="291"/>
      <c r="C2" s="291"/>
      <c r="E2" s="106"/>
      <c r="F2" s="106"/>
      <c r="G2" s="122"/>
      <c r="H2" s="122"/>
      <c r="L2" s="196"/>
    </row>
    <row r="3" spans="1:12" x14ac:dyDescent="0.25">
      <c r="A3" s="104" t="s">
        <v>1</v>
      </c>
      <c r="B3" s="105" t="s">
        <v>0</v>
      </c>
      <c r="C3" s="104" t="s">
        <v>380</v>
      </c>
      <c r="E3" s="106"/>
      <c r="F3" s="106"/>
      <c r="G3" s="122"/>
      <c r="H3" s="122"/>
      <c r="L3" s="196"/>
    </row>
    <row r="4" spans="1:12" x14ac:dyDescent="0.25">
      <c r="A4" s="108" t="s">
        <v>272</v>
      </c>
      <c r="B4" s="108" t="s">
        <v>272</v>
      </c>
      <c r="C4" s="280" t="s">
        <v>273</v>
      </c>
      <c r="E4" s="107"/>
      <c r="F4" s="106"/>
      <c r="G4" s="122"/>
      <c r="H4" s="122"/>
      <c r="L4" s="196"/>
    </row>
    <row r="5" spans="1:12" x14ac:dyDescent="0.25">
      <c r="A5" s="106" t="s">
        <v>272</v>
      </c>
      <c r="B5" s="106" t="s">
        <v>274</v>
      </c>
      <c r="C5" s="281">
        <v>374341092</v>
      </c>
      <c r="E5" s="107"/>
      <c r="F5" s="106"/>
      <c r="G5" s="122"/>
      <c r="H5" s="122"/>
      <c r="L5" s="196"/>
    </row>
    <row r="6" spans="1:12" x14ac:dyDescent="0.25">
      <c r="A6" s="106" t="s">
        <v>272</v>
      </c>
      <c r="B6" s="106" t="s">
        <v>272</v>
      </c>
      <c r="C6" s="282"/>
      <c r="E6" s="107"/>
      <c r="F6" s="106"/>
      <c r="G6" s="122"/>
      <c r="H6" s="122"/>
      <c r="L6" s="196"/>
    </row>
    <row r="7" spans="1:12" ht="15" x14ac:dyDescent="0.25">
      <c r="A7" s="107">
        <v>1</v>
      </c>
      <c r="B7" s="106" t="s">
        <v>150</v>
      </c>
      <c r="C7" s="281">
        <v>50132029</v>
      </c>
      <c r="D7" s="128"/>
      <c r="E7" s="107"/>
      <c r="F7" s="106"/>
      <c r="G7" s="122"/>
      <c r="H7" s="122"/>
      <c r="L7" s="196"/>
    </row>
    <row r="8" spans="1:12" x14ac:dyDescent="0.25">
      <c r="A8" s="107">
        <v>2</v>
      </c>
      <c r="B8" s="106" t="s">
        <v>151</v>
      </c>
      <c r="C8" s="281">
        <v>26979830</v>
      </c>
      <c r="E8" s="107"/>
      <c r="F8" s="106"/>
      <c r="G8" s="122"/>
      <c r="H8" s="122"/>
      <c r="L8" s="196"/>
    </row>
    <row r="9" spans="1:12" x14ac:dyDescent="0.25">
      <c r="A9" s="107">
        <v>3</v>
      </c>
      <c r="B9" s="106" t="s">
        <v>276</v>
      </c>
      <c r="C9" s="281">
        <v>22901476</v>
      </c>
      <c r="E9" s="107"/>
      <c r="F9" s="106"/>
      <c r="G9" s="122"/>
      <c r="H9" s="122"/>
    </row>
    <row r="10" spans="1:12" x14ac:dyDescent="0.25">
      <c r="A10" s="107">
        <v>4</v>
      </c>
      <c r="B10" s="106" t="s">
        <v>152</v>
      </c>
      <c r="C10" s="281">
        <v>21456823</v>
      </c>
    </row>
    <row r="11" spans="1:12" x14ac:dyDescent="0.25">
      <c r="A11" s="107">
        <v>5</v>
      </c>
      <c r="B11" s="106" t="s">
        <v>376</v>
      </c>
      <c r="C11" s="281">
        <v>17286890</v>
      </c>
    </row>
    <row r="12" spans="1:12" ht="15" thickBot="1" x14ac:dyDescent="0.3">
      <c r="A12" s="109"/>
      <c r="B12" s="110"/>
      <c r="C12" s="123"/>
    </row>
    <row r="13" spans="1:12" x14ac:dyDescent="0.25">
      <c r="A13" s="299" t="s">
        <v>479</v>
      </c>
      <c r="B13" s="299"/>
      <c r="C13" s="299"/>
    </row>
  </sheetData>
  <customSheetViews>
    <customSheetView guid="{9EC70E18-8C3A-46F5-BE67-33C10C055D84}" showPageBreaks="1">
      <selection activeCell="E23" sqref="E23"/>
      <pageMargins left="0.7" right="0.7" top="0.75" bottom="0.75" header="0.3" footer="0.3"/>
      <pageSetup orientation="portrait" r:id="rId1"/>
    </customSheetView>
    <customSheetView guid="{572EB0DD-300A-47BD-BE7D-63D572A749B1}">
      <selection activeCell="E23" sqref="E23"/>
      <pageMargins left="0.7" right="0.7" top="0.75" bottom="0.75" header="0.3" footer="0.3"/>
      <pageSetup orientation="portrait" r:id="rId2"/>
    </customSheetView>
    <customSheetView guid="{873DCBBA-D251-4338-AD66-8DDC08D54616}">
      <selection activeCell="E23" sqref="E23"/>
      <pageMargins left="0.7" right="0.7" top="0.75" bottom="0.75" header="0.3" footer="0.3"/>
      <pageSetup orientation="portrait" r:id="rId3"/>
    </customSheetView>
    <customSheetView guid="{94073BD0-C5DE-4F68-B048-13CD46AAA0AA}">
      <selection activeCell="E23" sqref="E23"/>
      <pageMargins left="0.7" right="0.7" top="0.75" bottom="0.75" header="0.3" footer="0.3"/>
      <pageSetup orientation="portrait" r:id="rId4"/>
    </customSheetView>
    <customSheetView guid="{4469A93A-A998-4B0C-91A8-B1FA6F5D307B}">
      <selection activeCell="I28" sqref="I28"/>
      <pageMargins left="0.7" right="0.7" top="0.75" bottom="0.75" header="0.3" footer="0.3"/>
      <pageSetup orientation="portrait" r:id="rId5"/>
    </customSheetView>
  </customSheetViews>
  <mergeCells count="2">
    <mergeCell ref="A2:C2"/>
    <mergeCell ref="A13:C13"/>
  </mergeCells>
  <pageMargins left="0.7" right="0.7" top="0.75" bottom="0.75" header="0.3" footer="0.3"/>
  <pageSetup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296F1F"/>
  </sheetPr>
  <dimension ref="A1:H40"/>
  <sheetViews>
    <sheetView workbookViewId="0">
      <selection activeCell="A23" sqref="A23:D23"/>
    </sheetView>
  </sheetViews>
  <sheetFormatPr defaultColWidth="20.28515625" defaultRowHeight="14.25" customHeight="1" x14ac:dyDescent="0.25"/>
  <cols>
    <col min="1" max="1" width="19" style="25" customWidth="1"/>
    <col min="2" max="2" width="24.42578125" style="25" customWidth="1"/>
    <col min="3" max="3" width="25" style="25" customWidth="1"/>
    <col min="4" max="4" width="21.7109375" style="25" customWidth="1"/>
    <col min="5" max="16384" width="20.28515625" style="25"/>
  </cols>
  <sheetData>
    <row r="1" spans="1:8" ht="18" customHeight="1" x14ac:dyDescent="0.25">
      <c r="A1" s="287" t="s">
        <v>285</v>
      </c>
      <c r="B1" s="287"/>
      <c r="C1" s="287"/>
      <c r="D1" s="287"/>
    </row>
    <row r="2" spans="1:8" ht="6.75" customHeight="1" x14ac:dyDescent="0.25">
      <c r="A2" s="26"/>
      <c r="B2" s="26"/>
      <c r="C2" s="26"/>
      <c r="D2" s="26"/>
    </row>
    <row r="3" spans="1:8" ht="14.25" customHeight="1" x14ac:dyDescent="0.25">
      <c r="A3" s="178" t="s">
        <v>200</v>
      </c>
      <c r="B3" s="218" t="s">
        <v>203</v>
      </c>
      <c r="C3" s="23" t="s">
        <v>447</v>
      </c>
      <c r="D3" s="23" t="s">
        <v>204</v>
      </c>
    </row>
    <row r="4" spans="1:8" ht="14.25" customHeight="1" x14ac:dyDescent="0.25">
      <c r="A4" s="162" t="s">
        <v>4</v>
      </c>
      <c r="B4" s="23" t="s">
        <v>206</v>
      </c>
      <c r="C4" s="23" t="s">
        <v>18</v>
      </c>
      <c r="D4" s="121" t="s">
        <v>207</v>
      </c>
      <c r="G4" s="28"/>
    </row>
    <row r="5" spans="1:8" ht="14.25" customHeight="1" x14ac:dyDescent="0.25">
      <c r="A5" s="178" t="s">
        <v>205</v>
      </c>
      <c r="B5" s="23" t="s">
        <v>208</v>
      </c>
      <c r="C5" s="27" t="s">
        <v>3</v>
      </c>
      <c r="D5" s="121" t="s">
        <v>209</v>
      </c>
    </row>
    <row r="6" spans="1:8" ht="14.25" customHeight="1" x14ac:dyDescent="0.25">
      <c r="A6" s="162" t="s">
        <v>5</v>
      </c>
      <c r="B6" s="23" t="s">
        <v>211</v>
      </c>
      <c r="C6" s="23" t="s">
        <v>20</v>
      </c>
      <c r="D6" s="23" t="s">
        <v>212</v>
      </c>
      <c r="E6" s="127"/>
      <c r="F6" s="127"/>
      <c r="G6" s="127"/>
      <c r="H6" s="127"/>
    </row>
    <row r="7" spans="1:8" ht="14.25" customHeight="1" x14ac:dyDescent="0.25">
      <c r="A7" s="162" t="s">
        <v>210</v>
      </c>
      <c r="B7" s="27" t="s">
        <v>214</v>
      </c>
      <c r="C7" s="23" t="s">
        <v>215</v>
      </c>
      <c r="D7" s="27" t="s">
        <v>216</v>
      </c>
    </row>
    <row r="8" spans="1:8" ht="14.25" customHeight="1" x14ac:dyDescent="0.25">
      <c r="A8" s="162" t="s">
        <v>213</v>
      </c>
      <c r="B8" s="27" t="s">
        <v>217</v>
      </c>
      <c r="C8" s="23" t="s">
        <v>218</v>
      </c>
      <c r="D8" s="23" t="s">
        <v>219</v>
      </c>
    </row>
    <row r="9" spans="1:8" ht="14.25" customHeight="1" x14ac:dyDescent="0.25">
      <c r="A9" s="162" t="s">
        <v>6</v>
      </c>
      <c r="B9" s="23" t="s">
        <v>220</v>
      </c>
      <c r="C9" s="23" t="s">
        <v>221</v>
      </c>
      <c r="D9" s="23" t="s">
        <v>222</v>
      </c>
    </row>
    <row r="10" spans="1:8" ht="14.25" customHeight="1" x14ac:dyDescent="0.25">
      <c r="A10" s="162" t="s">
        <v>226</v>
      </c>
      <c r="B10" s="23" t="s">
        <v>223</v>
      </c>
      <c r="C10" s="27" t="s">
        <v>224</v>
      </c>
      <c r="D10" s="23" t="s">
        <v>225</v>
      </c>
    </row>
    <row r="11" spans="1:8" ht="14.25" customHeight="1" x14ac:dyDescent="0.25">
      <c r="A11" s="162" t="s">
        <v>277</v>
      </c>
      <c r="B11" s="23" t="s">
        <v>229</v>
      </c>
      <c r="C11" s="23" t="s">
        <v>227</v>
      </c>
      <c r="D11" s="27" t="s">
        <v>228</v>
      </c>
    </row>
    <row r="12" spans="1:8" ht="14.25" customHeight="1" x14ac:dyDescent="0.25">
      <c r="A12" s="162" t="s">
        <v>278</v>
      </c>
      <c r="B12" s="23" t="s">
        <v>232</v>
      </c>
      <c r="C12" s="23" t="s">
        <v>230</v>
      </c>
      <c r="D12" s="23" t="s">
        <v>231</v>
      </c>
    </row>
    <row r="13" spans="1:8" ht="14.25" customHeight="1" x14ac:dyDescent="0.25">
      <c r="A13" s="162" t="s">
        <v>373</v>
      </c>
      <c r="B13" s="23" t="s">
        <v>249</v>
      </c>
      <c r="C13" s="23" t="s">
        <v>233</v>
      </c>
      <c r="D13" s="23" t="s">
        <v>279</v>
      </c>
    </row>
    <row r="14" spans="1:8" ht="14.25" customHeight="1" x14ac:dyDescent="0.25">
      <c r="A14" s="162" t="s">
        <v>9</v>
      </c>
      <c r="B14" s="23" t="s">
        <v>234</v>
      </c>
      <c r="C14" s="27" t="s">
        <v>7</v>
      </c>
      <c r="D14" s="23" t="s">
        <v>235</v>
      </c>
    </row>
    <row r="15" spans="1:8" ht="14.25" customHeight="1" x14ac:dyDescent="0.25">
      <c r="A15" s="162" t="s">
        <v>10</v>
      </c>
      <c r="B15" s="27" t="s">
        <v>236</v>
      </c>
      <c r="C15" s="23" t="s">
        <v>8</v>
      </c>
      <c r="D15" s="23" t="s">
        <v>14</v>
      </c>
    </row>
    <row r="16" spans="1:8" ht="14.25" customHeight="1" x14ac:dyDescent="0.25">
      <c r="A16" s="162" t="s">
        <v>248</v>
      </c>
      <c r="B16" s="23" t="s">
        <v>237</v>
      </c>
      <c r="C16" s="23" t="s">
        <v>309</v>
      </c>
      <c r="D16" s="23" t="s">
        <v>267</v>
      </c>
    </row>
    <row r="17" spans="1:8" ht="14.25" customHeight="1" x14ac:dyDescent="0.25">
      <c r="A17" s="162" t="s">
        <v>239</v>
      </c>
      <c r="B17" s="23" t="s">
        <v>11</v>
      </c>
      <c r="C17" s="23" t="s">
        <v>12</v>
      </c>
      <c r="D17" s="23" t="s">
        <v>238</v>
      </c>
    </row>
    <row r="18" spans="1:8" ht="14.25" customHeight="1" x14ac:dyDescent="0.25">
      <c r="A18" s="162" t="s">
        <v>241</v>
      </c>
      <c r="B18" s="23" t="s">
        <v>13</v>
      </c>
      <c r="C18" s="23" t="s">
        <v>242</v>
      </c>
      <c r="D18" s="23" t="s">
        <v>240</v>
      </c>
    </row>
    <row r="19" spans="1:8" ht="14.25" customHeight="1" x14ac:dyDescent="0.25">
      <c r="A19" s="178" t="s">
        <v>243</v>
      </c>
      <c r="B19" s="23" t="s">
        <v>15</v>
      </c>
      <c r="C19" s="23" t="s">
        <v>244</v>
      </c>
      <c r="D19" s="27" t="s">
        <v>17</v>
      </c>
      <c r="E19" s="127"/>
      <c r="F19" s="127"/>
      <c r="G19" s="127"/>
      <c r="H19" s="127"/>
    </row>
    <row r="20" spans="1:8" ht="14.25" customHeight="1" x14ac:dyDescent="0.25">
      <c r="A20" s="162" t="s">
        <v>245</v>
      </c>
      <c r="B20" s="23" t="s">
        <v>16</v>
      </c>
      <c r="C20" s="27" t="s">
        <v>247</v>
      </c>
      <c r="D20" s="23" t="s">
        <v>250</v>
      </c>
    </row>
    <row r="21" spans="1:8" ht="14.25" customHeight="1" x14ac:dyDescent="0.25">
      <c r="A21" s="162" t="s">
        <v>201</v>
      </c>
      <c r="B21" s="23" t="s">
        <v>246</v>
      </c>
      <c r="C21" s="23" t="s">
        <v>202</v>
      </c>
    </row>
    <row r="22" spans="1:8" ht="5.25" customHeight="1" thickBot="1" x14ac:dyDescent="0.3">
      <c r="A22" s="112"/>
      <c r="B22" s="113"/>
      <c r="C22" s="78"/>
      <c r="D22" s="113"/>
    </row>
    <row r="23" spans="1:8" ht="15.75" customHeight="1" x14ac:dyDescent="0.15">
      <c r="A23" s="301" t="s">
        <v>365</v>
      </c>
      <c r="B23" s="301"/>
      <c r="C23" s="301"/>
      <c r="D23" s="301"/>
    </row>
    <row r="24" spans="1:8" ht="14.25" customHeight="1" x14ac:dyDescent="0.25">
      <c r="A24" s="300" t="s">
        <v>287</v>
      </c>
      <c r="B24" s="300"/>
      <c r="C24" s="300"/>
      <c r="D24" s="300"/>
    </row>
    <row r="40" ht="15" x14ac:dyDescent="0.25"/>
  </sheetData>
  <customSheetViews>
    <customSheetView guid="{9EC70E18-8C3A-46F5-BE67-33C10C055D84}" showPageBreaks="1" printArea="1">
      <selection activeCell="E35" sqref="E35"/>
      <pageMargins left="0.7" right="0.7" top="0.75" bottom="0.75" header="0.3" footer="0.3"/>
      <pageSetup orientation="portrait" r:id="rId1"/>
    </customSheetView>
    <customSheetView guid="{572EB0DD-300A-47BD-BE7D-63D572A749B1}" showPageBreaks="1" printArea="1">
      <selection activeCell="E35" sqref="E35"/>
      <pageMargins left="0.7" right="0.7" top="0.75" bottom="0.75" header="0.3" footer="0.3"/>
      <pageSetup orientation="portrait" r:id="rId2"/>
    </customSheetView>
    <customSheetView guid="{873DCBBA-D251-4338-AD66-8DDC08D54616}">
      <selection activeCell="E35" sqref="E35"/>
      <pageMargins left="0.7" right="0.7" top="0.75" bottom="0.75" header="0.3" footer="0.3"/>
      <pageSetup orientation="portrait" r:id="rId3"/>
    </customSheetView>
    <customSheetView guid="{94073BD0-C5DE-4F68-B048-13CD46AAA0AA}">
      <selection activeCell="E35" sqref="E35"/>
      <pageMargins left="0.7" right="0.7" top="0.75" bottom="0.75" header="0.3" footer="0.3"/>
      <pageSetup orientation="portrait" r:id="rId4"/>
    </customSheetView>
  </customSheetViews>
  <mergeCells count="3">
    <mergeCell ref="A1:D1"/>
    <mergeCell ref="A24:D24"/>
    <mergeCell ref="A23:D23"/>
  </mergeCells>
  <pageMargins left="0.7" right="0.7" top="0.75" bottom="0.75" header="0.3" footer="0.3"/>
  <pageSetup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35"/>
  <sheetViews>
    <sheetView zoomScaleNormal="125" workbookViewId="0">
      <selection activeCell="A2" sqref="A2:A3"/>
    </sheetView>
  </sheetViews>
  <sheetFormatPr defaultColWidth="9.140625" defaultRowHeight="15" x14ac:dyDescent="0.25"/>
  <cols>
    <col min="1" max="1" width="16.42578125" style="25" customWidth="1"/>
    <col min="2" max="2" width="9.42578125" style="25" customWidth="1"/>
    <col min="3" max="4" width="9.7109375" style="25" customWidth="1"/>
    <col min="5" max="5" width="1.5703125" style="25" customWidth="1"/>
    <col min="6" max="6" width="18.7109375" style="25" customWidth="1"/>
    <col min="7" max="7" width="10.5703125" style="25" customWidth="1"/>
    <col min="8" max="8" width="9.85546875" style="25" customWidth="1"/>
    <col min="9" max="9" width="11" style="25" customWidth="1"/>
    <col min="10" max="10" width="12.5703125" style="25" bestFit="1" customWidth="1"/>
    <col min="11" max="12" width="10.140625" style="25" bestFit="1" customWidth="1"/>
    <col min="13" max="16384" width="9.140625" style="25"/>
  </cols>
  <sheetData>
    <row r="1" spans="1:12" ht="18" customHeight="1" x14ac:dyDescent="0.25">
      <c r="A1" s="287" t="s">
        <v>389</v>
      </c>
      <c r="B1" s="287"/>
      <c r="C1" s="287"/>
      <c r="D1" s="287"/>
      <c r="E1" s="287"/>
      <c r="F1" s="287"/>
      <c r="G1" s="287"/>
      <c r="H1" s="287"/>
      <c r="I1" s="287"/>
    </row>
    <row r="2" spans="1:12" ht="18" customHeight="1" x14ac:dyDescent="0.25">
      <c r="A2" s="303" t="s">
        <v>251</v>
      </c>
      <c r="B2" s="97">
        <v>2015</v>
      </c>
      <c r="C2" s="97">
        <v>2016</v>
      </c>
      <c r="D2" s="97">
        <v>2017</v>
      </c>
      <c r="E2" s="33"/>
      <c r="F2" s="305" t="s">
        <v>251</v>
      </c>
      <c r="G2" s="97">
        <v>2015</v>
      </c>
      <c r="H2" s="97">
        <v>2016</v>
      </c>
      <c r="I2" s="97">
        <v>2017</v>
      </c>
    </row>
    <row r="3" spans="1:12" ht="15" customHeight="1" x14ac:dyDescent="0.25">
      <c r="A3" s="304"/>
      <c r="B3" s="302">
        <v>1000</v>
      </c>
      <c r="C3" s="302"/>
      <c r="D3" s="302"/>
      <c r="E3" s="96"/>
      <c r="F3" s="306"/>
      <c r="G3" s="302">
        <v>1000</v>
      </c>
      <c r="H3" s="302"/>
      <c r="I3" s="302"/>
    </row>
    <row r="4" spans="1:12" ht="20.100000000000001" customHeight="1" x14ac:dyDescent="0.25">
      <c r="A4" s="164" t="s">
        <v>252</v>
      </c>
      <c r="B4" s="33"/>
      <c r="C4" s="33"/>
      <c r="D4" s="33"/>
      <c r="E4" s="33"/>
      <c r="F4" s="32" t="s">
        <v>284</v>
      </c>
      <c r="G4" s="32"/>
      <c r="H4" s="33"/>
      <c r="I4" s="33"/>
      <c r="J4" s="29"/>
      <c r="K4" s="29"/>
      <c r="L4" s="29"/>
    </row>
    <row r="5" spans="1:12" ht="20.100000000000001" customHeight="1" x14ac:dyDescent="0.25">
      <c r="A5" s="114" t="s">
        <v>253</v>
      </c>
      <c r="B5" s="35">
        <v>58574</v>
      </c>
      <c r="C5" s="229">
        <v>59492</v>
      </c>
      <c r="D5" s="229">
        <v>74006</v>
      </c>
      <c r="E5" s="33"/>
      <c r="F5" s="36" t="s">
        <v>257</v>
      </c>
      <c r="G5" s="41">
        <v>9133120</v>
      </c>
      <c r="H5" s="231">
        <v>7869559</v>
      </c>
      <c r="I5" s="231">
        <v>8371562</v>
      </c>
    </row>
    <row r="6" spans="1:12" ht="20.100000000000001" customHeight="1" x14ac:dyDescent="0.25">
      <c r="A6" s="114" t="s">
        <v>254</v>
      </c>
      <c r="B6" s="35">
        <v>367766</v>
      </c>
      <c r="C6" s="229">
        <v>339408</v>
      </c>
      <c r="D6" s="229">
        <v>475318</v>
      </c>
      <c r="E6" s="57"/>
      <c r="F6" s="34" t="s">
        <v>258</v>
      </c>
      <c r="G6" s="39">
        <f>100*+G5/+G25</f>
        <v>18.597118822258494</v>
      </c>
      <c r="H6" s="39">
        <f>100*H5/H25</f>
        <v>16.592030323244568</v>
      </c>
      <c r="I6" s="39">
        <f>100*I5/I25</f>
        <v>16.699028878324473</v>
      </c>
    </row>
    <row r="7" spans="1:12" ht="20.100000000000001" customHeight="1" x14ac:dyDescent="0.25">
      <c r="A7" s="114" t="s">
        <v>255</v>
      </c>
      <c r="B7" s="35">
        <v>41657</v>
      </c>
      <c r="C7" s="229">
        <v>43001</v>
      </c>
      <c r="D7" s="229">
        <v>38888</v>
      </c>
      <c r="E7" s="33"/>
      <c r="F7" s="307"/>
      <c r="G7" s="307"/>
      <c r="H7" s="307"/>
      <c r="I7" s="307"/>
    </row>
    <row r="8" spans="1:12" ht="20.100000000000001" customHeight="1" x14ac:dyDescent="0.25">
      <c r="A8" s="114" t="s">
        <v>27</v>
      </c>
      <c r="B8" s="35">
        <v>777151</v>
      </c>
      <c r="C8" s="229">
        <v>700274</v>
      </c>
      <c r="D8" s="229">
        <v>677941</v>
      </c>
      <c r="E8" s="33"/>
      <c r="F8" s="32" t="s">
        <v>260</v>
      </c>
      <c r="G8" s="32"/>
      <c r="H8" s="32"/>
      <c r="I8" s="33"/>
    </row>
    <row r="9" spans="1:12" ht="20.100000000000001" customHeight="1" x14ac:dyDescent="0.25">
      <c r="A9" s="114" t="s">
        <v>256</v>
      </c>
      <c r="B9" s="35">
        <v>120528</v>
      </c>
      <c r="C9" s="229">
        <v>88808</v>
      </c>
      <c r="D9" s="229">
        <v>67747</v>
      </c>
      <c r="E9" s="33"/>
      <c r="F9" s="34" t="s">
        <v>23</v>
      </c>
      <c r="G9" s="35">
        <v>3204800</v>
      </c>
      <c r="H9" s="229">
        <v>2556075</v>
      </c>
      <c r="I9" s="229">
        <v>2625413</v>
      </c>
    </row>
    <row r="10" spans="1:12" ht="20.100000000000001" customHeight="1" x14ac:dyDescent="0.25">
      <c r="A10" s="114" t="s">
        <v>48</v>
      </c>
      <c r="B10" s="38">
        <v>1041021</v>
      </c>
      <c r="C10" s="229">
        <v>881463</v>
      </c>
      <c r="D10" s="229">
        <v>847730</v>
      </c>
      <c r="E10" s="33"/>
      <c r="F10" s="34" t="s">
        <v>261</v>
      </c>
      <c r="G10" s="35">
        <v>29111</v>
      </c>
      <c r="H10" s="229">
        <v>23715</v>
      </c>
      <c r="I10" s="229">
        <v>25040</v>
      </c>
    </row>
    <row r="11" spans="1:12" ht="20.100000000000001" customHeight="1" x14ac:dyDescent="0.25">
      <c r="A11" s="165" t="s">
        <v>257</v>
      </c>
      <c r="B11" s="37">
        <f>SUM(B5:B10)</f>
        <v>2406697</v>
      </c>
      <c r="C11" s="37">
        <f>SUM(C5:C10)+2</f>
        <v>2112448</v>
      </c>
      <c r="D11" s="37">
        <f>SUM(D5:D10)+1</f>
        <v>2181631</v>
      </c>
      <c r="E11" s="33"/>
      <c r="F11" s="34" t="s">
        <v>20</v>
      </c>
      <c r="G11" s="35">
        <v>6293210</v>
      </c>
      <c r="H11" s="229">
        <v>6065550</v>
      </c>
      <c r="I11" s="229">
        <v>6561720</v>
      </c>
    </row>
    <row r="12" spans="1:12" ht="20.100000000000001" customHeight="1" x14ac:dyDescent="0.25">
      <c r="A12" s="114" t="s">
        <v>258</v>
      </c>
      <c r="B12" s="39">
        <f>100*B11/G25</f>
        <v>4.9005849127322376</v>
      </c>
      <c r="C12" s="39">
        <f>100*C11/H25</f>
        <v>4.453845669405025</v>
      </c>
      <c r="D12" s="39">
        <f>100*D11/I25</f>
        <v>4.3517708010581417</v>
      </c>
      <c r="E12" s="33"/>
      <c r="F12" s="34" t="s">
        <v>266</v>
      </c>
      <c r="G12" s="35">
        <v>1705229</v>
      </c>
      <c r="H12" s="229">
        <v>1278693</v>
      </c>
      <c r="I12" s="229">
        <v>1413648</v>
      </c>
    </row>
    <row r="13" spans="1:12" ht="20.100000000000001" customHeight="1" x14ac:dyDescent="0.25">
      <c r="E13" s="33"/>
      <c r="F13" s="34" t="s">
        <v>262</v>
      </c>
      <c r="G13" s="35">
        <v>616737</v>
      </c>
      <c r="H13" s="229">
        <v>563152</v>
      </c>
      <c r="I13" s="229">
        <v>561240</v>
      </c>
    </row>
    <row r="14" spans="1:12" ht="20.100000000000001" customHeight="1" x14ac:dyDescent="0.25">
      <c r="A14" s="164" t="s">
        <v>259</v>
      </c>
      <c r="B14" s="32"/>
      <c r="C14" s="33"/>
      <c r="D14" s="33"/>
      <c r="E14" s="33"/>
      <c r="F14" s="36" t="s">
        <v>257</v>
      </c>
      <c r="G14" s="41">
        <f>SUM(G9:G13)</f>
        <v>11849087</v>
      </c>
      <c r="H14" s="231">
        <f>SUM(H9:H13)</f>
        <v>10487185</v>
      </c>
      <c r="I14" s="231">
        <f>SUM(I9:I13)</f>
        <v>11187061</v>
      </c>
    </row>
    <row r="15" spans="1:12" ht="20.100000000000001" customHeight="1" x14ac:dyDescent="0.25">
      <c r="A15" s="165" t="s">
        <v>257</v>
      </c>
      <c r="B15" s="41">
        <v>19359906</v>
      </c>
      <c r="C15" s="231">
        <v>20652948</v>
      </c>
      <c r="D15" s="231">
        <v>21978512</v>
      </c>
      <c r="E15" s="33"/>
      <c r="F15" s="34" t="s">
        <v>258</v>
      </c>
      <c r="G15" s="40">
        <f>+G14*100/+G25</f>
        <v>24.127448109110407</v>
      </c>
      <c r="H15" s="40">
        <f>100*H14/H25</f>
        <v>22.110983795340449</v>
      </c>
      <c r="I15" s="40">
        <f>100*I14/I25</f>
        <v>22.315196937271381</v>
      </c>
    </row>
    <row r="16" spans="1:12" ht="20.100000000000001" customHeight="1" x14ac:dyDescent="0.25">
      <c r="A16" s="114" t="s">
        <v>258</v>
      </c>
      <c r="B16" s="40">
        <f>100*B15/G25</f>
        <v>39.421191473423669</v>
      </c>
      <c r="C16" s="40">
        <f>100*C15/H25</f>
        <v>43.544287485536771</v>
      </c>
      <c r="D16" s="40">
        <f>100*D15/I25</f>
        <v>43.841257651869626</v>
      </c>
      <c r="E16" s="33"/>
      <c r="G16" s="179"/>
      <c r="H16" s="179"/>
      <c r="I16" s="179"/>
      <c r="J16" s="29"/>
      <c r="K16" s="29"/>
      <c r="L16" s="29"/>
    </row>
    <row r="17" spans="1:22" ht="20.100000000000001" customHeight="1" x14ac:dyDescent="0.25">
      <c r="E17" s="33"/>
      <c r="F17" s="305" t="s">
        <v>263</v>
      </c>
      <c r="G17" s="305"/>
      <c r="H17" s="305"/>
      <c r="I17" s="305"/>
      <c r="J17" s="201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</row>
    <row r="18" spans="1:22" ht="20.100000000000001" customHeight="1" x14ac:dyDescent="0.25">
      <c r="A18" s="164" t="s">
        <v>265</v>
      </c>
      <c r="B18" s="32"/>
      <c r="C18" s="32"/>
      <c r="D18" s="33"/>
      <c r="E18" s="57"/>
      <c r="F18" s="36" t="s">
        <v>257</v>
      </c>
      <c r="G18" s="41">
        <f>B11+B15+B19+B23+G5+G14-1</f>
        <v>49110402</v>
      </c>
      <c r="H18" s="231">
        <f>C11+C15+C19+H5+H14-1</f>
        <v>47429753</v>
      </c>
      <c r="I18" s="231">
        <f>D11+D15+D19+I5+I14-1</f>
        <v>50132029</v>
      </c>
      <c r="J18" s="209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</row>
    <row r="19" spans="1:22" ht="20.100000000000001" customHeight="1" x14ac:dyDescent="0.25">
      <c r="A19" s="165" t="s">
        <v>257</v>
      </c>
      <c r="B19" s="41">
        <f>6361593-1083706</f>
        <v>5277887</v>
      </c>
      <c r="C19" s="231">
        <v>6307614</v>
      </c>
      <c r="D19" s="231">
        <v>6413264</v>
      </c>
      <c r="E19" s="33"/>
      <c r="G19" s="29"/>
      <c r="H19" s="29"/>
      <c r="I19" s="20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</row>
    <row r="20" spans="1:22" ht="20.100000000000001" customHeight="1" x14ac:dyDescent="0.25">
      <c r="A20" s="114" t="s">
        <v>258</v>
      </c>
      <c r="B20" s="40">
        <f>100*B19/G25</f>
        <v>10.746983688975225</v>
      </c>
      <c r="C20" s="40">
        <f>100*C19/H25</f>
        <v>13.298854834854401</v>
      </c>
      <c r="D20" s="40">
        <f>100*D19/I25</f>
        <v>12.792747726209127</v>
      </c>
      <c r="E20" s="33"/>
      <c r="F20" s="308" t="s">
        <v>298</v>
      </c>
      <c r="G20" s="308"/>
      <c r="H20" s="308"/>
      <c r="I20" s="308"/>
      <c r="J20" s="187"/>
      <c r="K20" s="188"/>
      <c r="L20" s="188"/>
      <c r="M20" s="188"/>
      <c r="N20" s="189"/>
    </row>
    <row r="21" spans="1:22" ht="20.100000000000001" customHeight="1" x14ac:dyDescent="0.25">
      <c r="E21" s="33"/>
      <c r="F21" s="36" t="s">
        <v>257</v>
      </c>
      <c r="G21" s="41">
        <f>O30</f>
        <v>0</v>
      </c>
      <c r="H21" s="231">
        <f t="shared" ref="H21:I21" si="0">P30</f>
        <v>0</v>
      </c>
      <c r="I21" s="231">
        <f t="shared" si="0"/>
        <v>0</v>
      </c>
      <c r="J21" s="209"/>
      <c r="K21" s="186"/>
      <c r="L21" s="186"/>
      <c r="M21" s="186"/>
      <c r="N21" s="186"/>
      <c r="O21" s="186"/>
      <c r="P21" s="186"/>
      <c r="Q21" s="186"/>
      <c r="R21" s="186"/>
    </row>
    <row r="22" spans="1:22" ht="20.100000000000001" customHeight="1" x14ac:dyDescent="0.25">
      <c r="A22" s="164" t="s">
        <v>283</v>
      </c>
      <c r="B22" s="32"/>
      <c r="C22" s="32"/>
      <c r="D22" s="33"/>
      <c r="E22" s="33"/>
      <c r="F22" s="34" t="s">
        <v>258</v>
      </c>
      <c r="G22" s="40">
        <f>+G21*100/+G25</f>
        <v>0</v>
      </c>
      <c r="H22" s="40">
        <f>H21*100/H25</f>
        <v>0</v>
      </c>
      <c r="I22" s="40">
        <f>I21*100/I25</f>
        <v>0</v>
      </c>
      <c r="J22" s="186"/>
      <c r="K22" s="186"/>
      <c r="L22" s="186"/>
      <c r="M22" s="186"/>
      <c r="N22" s="186"/>
      <c r="O22" s="186"/>
      <c r="P22" s="186"/>
      <c r="Q22" s="186"/>
      <c r="R22" s="186"/>
    </row>
    <row r="23" spans="1:22" ht="20.100000000000001" customHeight="1" x14ac:dyDescent="0.25">
      <c r="A23" s="165" t="s">
        <v>257</v>
      </c>
      <c r="B23" s="41">
        <v>1083706</v>
      </c>
      <c r="C23" s="231" t="s">
        <v>307</v>
      </c>
      <c r="D23" s="231" t="s">
        <v>307</v>
      </c>
      <c r="E23" s="33"/>
      <c r="G23" s="29"/>
      <c r="H23" s="29"/>
      <c r="I23" s="186"/>
    </row>
    <row r="24" spans="1:22" ht="20.100000000000001" customHeight="1" x14ac:dyDescent="0.25">
      <c r="A24" s="114" t="s">
        <v>258</v>
      </c>
      <c r="B24" s="278">
        <f>100*B23/G25</f>
        <v>2.2066729934999718</v>
      </c>
      <c r="C24" s="279" t="s">
        <v>307</v>
      </c>
      <c r="D24" s="279" t="s">
        <v>307</v>
      </c>
      <c r="E24" s="33"/>
      <c r="F24" s="32" t="s">
        <v>264</v>
      </c>
      <c r="G24" s="43"/>
      <c r="H24" s="43"/>
      <c r="I24" s="185"/>
    </row>
    <row r="25" spans="1:22" ht="20.100000000000001" customHeight="1" thickBot="1" x14ac:dyDescent="0.3">
      <c r="A25" s="115"/>
      <c r="B25" s="93"/>
      <c r="C25" s="233"/>
      <c r="D25" s="233"/>
      <c r="E25" s="94"/>
      <c r="F25" s="95" t="s">
        <v>257</v>
      </c>
      <c r="G25" s="232">
        <f>G18+G21+1</f>
        <v>49110403</v>
      </c>
      <c r="H25" s="232">
        <f t="shared" ref="H25:I25" si="1">H18+H21</f>
        <v>47429753</v>
      </c>
      <c r="I25" s="232">
        <f t="shared" si="1"/>
        <v>50132029</v>
      </c>
      <c r="J25" s="208"/>
      <c r="K25" s="42"/>
      <c r="L25" s="42"/>
      <c r="M25" s="42"/>
    </row>
    <row r="26" spans="1:22" ht="17.25" customHeight="1" x14ac:dyDescent="0.15">
      <c r="A26" s="167" t="s">
        <v>366</v>
      </c>
      <c r="B26" s="166"/>
      <c r="C26" s="166"/>
      <c r="D26" s="166"/>
      <c r="E26" s="33"/>
      <c r="I26" s="168"/>
    </row>
    <row r="27" spans="1:22" ht="11.1" customHeight="1" x14ac:dyDescent="0.25">
      <c r="A27" s="171" t="s">
        <v>367</v>
      </c>
      <c r="B27" s="166"/>
      <c r="C27" s="166"/>
      <c r="D27" s="166"/>
      <c r="E27" s="33"/>
    </row>
    <row r="28" spans="1:22" ht="14.25" customHeight="1" x14ac:dyDescent="0.25">
      <c r="A28" s="309" t="s">
        <v>448</v>
      </c>
      <c r="B28" s="309"/>
      <c r="C28" s="309"/>
      <c r="D28" s="309"/>
      <c r="E28" s="33"/>
      <c r="H28" s="29"/>
    </row>
    <row r="29" spans="1:22" x14ac:dyDescent="0.25">
      <c r="A29" s="309" t="s">
        <v>449</v>
      </c>
      <c r="B29" s="309"/>
      <c r="C29" s="309"/>
      <c r="D29" s="309"/>
      <c r="E29" s="33"/>
    </row>
    <row r="30" spans="1:22" x14ac:dyDescent="0.25">
      <c r="E30" s="31"/>
      <c r="O30" s="205"/>
      <c r="P30" s="205"/>
      <c r="Q30" s="205"/>
    </row>
    <row r="31" spans="1:22" x14ac:dyDescent="0.25">
      <c r="E31" s="31"/>
    </row>
    <row r="32" spans="1:22" x14ac:dyDescent="0.25">
      <c r="E32" s="31"/>
    </row>
    <row r="33" spans="1:5" x14ac:dyDescent="0.25">
      <c r="E33" s="31"/>
    </row>
    <row r="35" spans="1:5" x14ac:dyDescent="0.25">
      <c r="A35" s="4"/>
      <c r="B35" s="5"/>
      <c r="C35" s="5"/>
      <c r="D35" s="6"/>
      <c r="E35" s="5"/>
    </row>
  </sheetData>
  <customSheetViews>
    <customSheetView guid="{9EC70E18-8C3A-46F5-BE67-33C10C055D84}" showPageBreaks="1" printArea="1" topLeftCell="A4">
      <selection activeCell="H31" sqref="H31"/>
      <pageMargins left="0.5" right="0.5" top="0.5" bottom="0.5" header="0.3" footer="0.3"/>
      <pageSetup scale="85" orientation="portrait" r:id="rId1"/>
    </customSheetView>
    <customSheetView guid="{572EB0DD-300A-47BD-BE7D-63D572A749B1}" showPageBreaks="1" printArea="1">
      <selection activeCell="G3" sqref="G3:I3"/>
      <pageMargins left="0.5" right="0.5" top="0.5" bottom="0.5" header="0.3" footer="0.3"/>
      <pageSetup scale="85" orientation="portrait" r:id="rId2"/>
    </customSheetView>
    <customSheetView guid="{873DCBBA-D251-4338-AD66-8DDC08D54616}">
      <selection activeCell="G3" sqref="G3:I3"/>
      <pageMargins left="0.5" right="0.5" top="0.5" bottom="0.5" header="0.3" footer="0.3"/>
      <pageSetup scale="85" orientation="portrait" r:id="rId3"/>
    </customSheetView>
    <customSheetView guid="{94073BD0-C5DE-4F68-B048-13CD46AAA0AA}">
      <selection activeCell="G3" sqref="G3:I3"/>
      <pageMargins left="0.5" right="0.5" top="0.5" bottom="0.5" header="0.3" footer="0.3"/>
      <pageSetup scale="85" orientation="portrait" r:id="rId4"/>
    </customSheetView>
  </customSheetViews>
  <mergeCells count="10">
    <mergeCell ref="F7:I7"/>
    <mergeCell ref="F20:I20"/>
    <mergeCell ref="F17:I17"/>
    <mergeCell ref="A29:D29"/>
    <mergeCell ref="A28:D28"/>
    <mergeCell ref="A1:I1"/>
    <mergeCell ref="G3:I3"/>
    <mergeCell ref="A2:A3"/>
    <mergeCell ref="B3:D3"/>
    <mergeCell ref="F2:F3"/>
  </mergeCells>
  <pageMargins left="0.5" right="0.5" top="0.5" bottom="0.5" header="0.3" footer="0.3"/>
  <pageSetup scale="85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75"/>
  <sheetViews>
    <sheetView showGridLines="0" zoomScaleNormal="100" zoomScaleSheetLayoutView="120" workbookViewId="0">
      <pane xSplit="1" ySplit="3" topLeftCell="B4" activePane="bottomRight" state="frozen"/>
      <selection activeCell="I10" sqref="I10"/>
      <selection pane="topRight" activeCell="I10" sqref="I10"/>
      <selection pane="bottomLeft" activeCell="I10" sqref="I10"/>
      <selection pane="bottomRight" activeCell="E101" sqref="E101"/>
    </sheetView>
  </sheetViews>
  <sheetFormatPr defaultColWidth="7.28515625" defaultRowHeight="9.75" customHeight="1" x14ac:dyDescent="0.25"/>
  <cols>
    <col min="1" max="1" width="5" style="44" customWidth="1"/>
    <col min="2" max="2" width="35.5703125" style="44" customWidth="1"/>
    <col min="3" max="3" width="11.5703125" style="44" customWidth="1"/>
    <col min="4" max="4" width="10.7109375" style="44" customWidth="1"/>
    <col min="5" max="5" width="11.28515625" style="44" customWidth="1"/>
    <col min="6" max="6" width="11.42578125" style="44" customWidth="1"/>
    <col min="7" max="7" width="11.85546875" style="44" customWidth="1"/>
    <col min="8" max="10" width="10.28515625" style="44" bestFit="1" customWidth="1"/>
    <col min="11" max="12" width="10.140625" style="44" bestFit="1" customWidth="1"/>
    <col min="13" max="13" width="11.7109375" style="44" customWidth="1"/>
    <col min="14" max="16384" width="7.28515625" style="44"/>
  </cols>
  <sheetData>
    <row r="1" spans="1:14" ht="18" customHeight="1" x14ac:dyDescent="0.25">
      <c r="A1" s="287" t="s">
        <v>383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</row>
    <row r="2" spans="1:14" ht="11.25" customHeight="1" x14ac:dyDescent="0.25">
      <c r="A2" s="313" t="s">
        <v>286</v>
      </c>
      <c r="B2" s="313"/>
      <c r="C2" s="58">
        <v>2013</v>
      </c>
      <c r="D2" s="58">
        <v>2014</v>
      </c>
      <c r="E2" s="58">
        <v>2015</v>
      </c>
      <c r="F2" s="58">
        <v>2016</v>
      </c>
      <c r="G2" s="58">
        <v>2017</v>
      </c>
    </row>
    <row r="3" spans="1:14" ht="15" customHeight="1" x14ac:dyDescent="0.25">
      <c r="A3" s="314"/>
      <c r="B3" s="314"/>
      <c r="C3" s="310">
        <v>1000</v>
      </c>
      <c r="D3" s="310"/>
      <c r="E3" s="310"/>
      <c r="F3" s="310"/>
      <c r="G3" s="310"/>
      <c r="H3" s="310"/>
      <c r="I3" s="310"/>
      <c r="J3" s="310"/>
      <c r="K3" s="310"/>
      <c r="L3" s="310"/>
    </row>
    <row r="4" spans="1:14" ht="11.1" customHeight="1" x14ac:dyDescent="0.25">
      <c r="A4" s="46"/>
      <c r="B4" s="53" t="s">
        <v>57</v>
      </c>
      <c r="C4" s="220">
        <f>SUM(C5:C13)-1</f>
        <v>38156371</v>
      </c>
      <c r="D4" s="220">
        <f>SUM(D5:D13)-2</f>
        <v>39927880</v>
      </c>
      <c r="E4" s="220">
        <f>SUM(E5:E13)-1</f>
        <v>36677664</v>
      </c>
      <c r="F4" s="220">
        <f>SUM(F5:F13)-1</f>
        <v>36699559</v>
      </c>
      <c r="G4" s="220">
        <f>SUM(G5:G13)-1</f>
        <v>38535564</v>
      </c>
      <c r="H4" s="47"/>
      <c r="I4" s="47"/>
      <c r="J4" s="47"/>
      <c r="K4" s="47"/>
    </row>
    <row r="5" spans="1:14" ht="11.1" customHeight="1" x14ac:dyDescent="0.25">
      <c r="A5" s="54"/>
      <c r="B5" s="46" t="s">
        <v>58</v>
      </c>
      <c r="C5" s="221">
        <v>1155155</v>
      </c>
      <c r="D5" s="221">
        <v>1294628</v>
      </c>
      <c r="E5" s="221">
        <v>897678</v>
      </c>
      <c r="F5" s="221">
        <v>789082</v>
      </c>
      <c r="G5" s="234">
        <v>745688</v>
      </c>
    </row>
    <row r="6" spans="1:14" ht="11.1" customHeight="1" x14ac:dyDescent="0.25">
      <c r="A6" s="54"/>
      <c r="B6" s="46" t="s">
        <v>59</v>
      </c>
      <c r="C6" s="221">
        <v>1366737</v>
      </c>
      <c r="D6" s="221">
        <v>1491948</v>
      </c>
      <c r="E6" s="221">
        <v>1023964</v>
      </c>
      <c r="F6" s="221">
        <v>875838</v>
      </c>
      <c r="G6" s="235">
        <v>843200</v>
      </c>
    </row>
    <row r="7" spans="1:14" ht="11.1" customHeight="1" x14ac:dyDescent="0.25">
      <c r="A7" s="54"/>
      <c r="B7" s="46" t="s">
        <v>60</v>
      </c>
      <c r="C7" s="221">
        <v>827368</v>
      </c>
      <c r="D7" s="221">
        <v>853134</v>
      </c>
      <c r="E7" s="221">
        <v>443398</v>
      </c>
      <c r="F7" s="221">
        <v>404527</v>
      </c>
      <c r="G7" s="235">
        <v>553855</v>
      </c>
    </row>
    <row r="8" spans="1:14" ht="11.1" customHeight="1" x14ac:dyDescent="0.25">
      <c r="A8" s="54"/>
      <c r="B8" s="46" t="s">
        <v>61</v>
      </c>
      <c r="C8" s="221">
        <v>42171</v>
      </c>
      <c r="D8" s="221">
        <v>43167</v>
      </c>
      <c r="E8" s="221">
        <v>41657</v>
      </c>
      <c r="F8" s="221">
        <v>43001</v>
      </c>
      <c r="G8" s="235">
        <v>38888</v>
      </c>
      <c r="H8" s="49"/>
      <c r="I8" s="49"/>
    </row>
    <row r="9" spans="1:14" ht="11.1" customHeight="1" x14ac:dyDescent="0.25">
      <c r="A9" s="54"/>
      <c r="B9" s="46" t="s">
        <v>62</v>
      </c>
      <c r="C9" s="221">
        <v>21087026</v>
      </c>
      <c r="D9" s="221">
        <v>23074348</v>
      </c>
      <c r="E9" s="221">
        <v>19359906</v>
      </c>
      <c r="F9" s="221">
        <v>20652948</v>
      </c>
      <c r="G9" s="235">
        <v>21978512</v>
      </c>
      <c r="H9" s="49"/>
    </row>
    <row r="10" spans="1:14" ht="11.1" customHeight="1" x14ac:dyDescent="0.25">
      <c r="A10" s="54"/>
      <c r="B10" s="46" t="s">
        <v>63</v>
      </c>
      <c r="C10" s="221">
        <v>7835895</v>
      </c>
      <c r="D10" s="221">
        <v>8256407</v>
      </c>
      <c r="E10" s="221">
        <v>9133120</v>
      </c>
      <c r="F10" s="221">
        <v>7869559</v>
      </c>
      <c r="G10" s="235">
        <v>8371562</v>
      </c>
      <c r="H10" s="49"/>
    </row>
    <row r="11" spans="1:14" ht="11.1" customHeight="1" x14ac:dyDescent="0.25">
      <c r="A11" s="54"/>
      <c r="B11" s="46" t="s">
        <v>64</v>
      </c>
      <c r="C11" s="221">
        <v>6071853</v>
      </c>
      <c r="D11" s="221">
        <v>6217317</v>
      </c>
      <c r="E11" s="221">
        <v>6361593</v>
      </c>
      <c r="F11" s="221">
        <v>6307614</v>
      </c>
      <c r="G11" s="235">
        <v>6413264</v>
      </c>
    </row>
    <row r="12" spans="1:14" ht="11.1" customHeight="1" x14ac:dyDescent="0.25">
      <c r="A12" s="54"/>
      <c r="B12" s="46" t="s">
        <v>65</v>
      </c>
      <c r="C12" s="221">
        <v>18250</v>
      </c>
      <c r="D12" s="221">
        <v>17468</v>
      </c>
      <c r="E12" s="221">
        <v>54478</v>
      </c>
      <c r="F12" s="221">
        <v>43394</v>
      </c>
      <c r="G12" s="124">
        <v>52615</v>
      </c>
    </row>
    <row r="13" spans="1:14" ht="11.1" customHeight="1" x14ac:dyDescent="0.25">
      <c r="A13" s="54"/>
      <c r="B13" s="46" t="s">
        <v>293</v>
      </c>
      <c r="C13" s="221">
        <v>-248083</v>
      </c>
      <c r="D13" s="221">
        <v>-1320535</v>
      </c>
      <c r="E13" s="221">
        <v>-638129</v>
      </c>
      <c r="F13" s="221">
        <v>-286403</v>
      </c>
      <c r="G13" s="124">
        <v>-462019</v>
      </c>
      <c r="H13" s="47"/>
      <c r="I13" s="47"/>
      <c r="J13" s="47"/>
      <c r="K13" s="47"/>
    </row>
    <row r="14" spans="1:14" ht="6.75" customHeight="1" x14ac:dyDescent="0.25">
      <c r="A14" s="54"/>
      <c r="B14" s="54"/>
      <c r="C14" s="236"/>
      <c r="D14" s="236"/>
      <c r="E14" s="230"/>
      <c r="F14" s="230"/>
      <c r="G14" s="237"/>
    </row>
    <row r="15" spans="1:14" ht="11.1" customHeight="1" x14ac:dyDescent="0.25">
      <c r="A15" s="54"/>
      <c r="B15" s="53" t="s">
        <v>66</v>
      </c>
      <c r="C15" s="220">
        <f>SUM(C16:C21)</f>
        <v>12751950</v>
      </c>
      <c r="D15" s="220">
        <f>SUM(D16:D21)+1</f>
        <v>15205543</v>
      </c>
      <c r="E15" s="220">
        <f>SUM(E16:E21)+1</f>
        <v>11917096</v>
      </c>
      <c r="F15" s="220">
        <f>SUM(F16:F21)-1</f>
        <v>10494423</v>
      </c>
      <c r="G15" s="220">
        <f>SUM(G16:G21)+1</f>
        <v>11258152</v>
      </c>
      <c r="H15" s="47"/>
      <c r="I15" s="30"/>
      <c r="J15" s="47"/>
      <c r="K15" s="47"/>
    </row>
    <row r="16" spans="1:14" ht="11.1" customHeight="1" x14ac:dyDescent="0.25">
      <c r="A16" s="54"/>
      <c r="B16" s="46" t="s">
        <v>67</v>
      </c>
      <c r="C16" s="221">
        <v>3086974</v>
      </c>
      <c r="D16" s="221">
        <v>3770789</v>
      </c>
      <c r="E16" s="221">
        <v>3233911</v>
      </c>
      <c r="F16" s="221">
        <v>2579790</v>
      </c>
      <c r="G16" s="234">
        <v>2650453</v>
      </c>
    </row>
    <row r="17" spans="1:14" ht="11.1" customHeight="1" x14ac:dyDescent="0.25">
      <c r="A17" s="54"/>
      <c r="B17" s="46" t="s">
        <v>68</v>
      </c>
      <c r="C17" s="221">
        <v>7617641</v>
      </c>
      <c r="D17" s="221">
        <v>9358087</v>
      </c>
      <c r="E17" s="221">
        <v>6293210</v>
      </c>
      <c r="F17" s="221">
        <v>6065550</v>
      </c>
      <c r="G17" s="234">
        <v>6561720</v>
      </c>
    </row>
    <row r="18" spans="1:14" ht="11.1" customHeight="1" x14ac:dyDescent="0.25">
      <c r="A18" s="54"/>
      <c r="B18" s="46" t="s">
        <v>69</v>
      </c>
      <c r="C18" s="221">
        <v>1608530</v>
      </c>
      <c r="D18" s="221">
        <v>1681512</v>
      </c>
      <c r="E18" s="221">
        <v>1705229</v>
      </c>
      <c r="F18" s="221">
        <v>1278693</v>
      </c>
      <c r="G18" s="234">
        <v>1413648</v>
      </c>
    </row>
    <row r="19" spans="1:14" ht="11.1" customHeight="1" x14ac:dyDescent="0.25">
      <c r="A19" s="54"/>
      <c r="B19" s="46" t="s">
        <v>70</v>
      </c>
      <c r="C19" s="221">
        <v>500874</v>
      </c>
      <c r="D19" s="221">
        <v>591398</v>
      </c>
      <c r="E19" s="221">
        <v>616737</v>
      </c>
      <c r="F19" s="221">
        <v>563152</v>
      </c>
      <c r="G19" s="234">
        <v>561240</v>
      </c>
      <c r="I19" s="57"/>
      <c r="J19" s="202"/>
      <c r="K19" s="202"/>
      <c r="L19" s="202"/>
      <c r="M19" s="202"/>
      <c r="N19" s="202"/>
    </row>
    <row r="20" spans="1:14" ht="11.1" customHeight="1" x14ac:dyDescent="0.25">
      <c r="A20" s="54"/>
      <c r="B20" s="46" t="s">
        <v>65</v>
      </c>
      <c r="C20" s="221">
        <v>7110</v>
      </c>
      <c r="D20" s="221">
        <v>7696</v>
      </c>
      <c r="E20" s="221">
        <v>7062</v>
      </c>
      <c r="F20" s="221">
        <v>5705</v>
      </c>
      <c r="G20" s="238">
        <v>6443</v>
      </c>
    </row>
    <row r="21" spans="1:14" ht="11.1" customHeight="1" x14ac:dyDescent="0.25">
      <c r="A21" s="54"/>
      <c r="B21" s="46" t="s">
        <v>293</v>
      </c>
      <c r="C21" s="221">
        <v>-69179</v>
      </c>
      <c r="D21" s="221">
        <v>-203940</v>
      </c>
      <c r="E21" s="221">
        <v>60946</v>
      </c>
      <c r="F21" s="221">
        <v>1534</v>
      </c>
      <c r="G21" s="238">
        <v>64647</v>
      </c>
    </row>
    <row r="22" spans="1:14" ht="6.75" customHeight="1" x14ac:dyDescent="0.25">
      <c r="A22" s="54"/>
      <c r="B22" s="54"/>
      <c r="C22" s="236"/>
      <c r="D22" s="236"/>
      <c r="E22" s="230"/>
      <c r="F22" s="230"/>
      <c r="G22" s="237"/>
      <c r="H22" s="45"/>
    </row>
    <row r="23" spans="1:14" ht="11.1" customHeight="1" x14ac:dyDescent="0.25">
      <c r="A23" s="54"/>
      <c r="B23" s="53" t="s">
        <v>71</v>
      </c>
      <c r="C23" s="220">
        <f>SUM(C24:C27)-1</f>
        <v>3363590</v>
      </c>
      <c r="D23" s="220">
        <f>SUM(D24:D27)-1</f>
        <v>3550866</v>
      </c>
      <c r="E23" s="220">
        <f t="shared" ref="E23:G23" si="0">SUM(E24:E27)</f>
        <v>3582814</v>
      </c>
      <c r="F23" s="220">
        <f>SUM(F24:F27)-1</f>
        <v>3517549</v>
      </c>
      <c r="G23" s="220">
        <f t="shared" si="0"/>
        <v>5592680</v>
      </c>
      <c r="H23" s="47"/>
      <c r="I23" s="47"/>
      <c r="J23" s="47"/>
      <c r="K23" s="47"/>
    </row>
    <row r="24" spans="1:14" ht="11.1" customHeight="1" x14ac:dyDescent="0.25">
      <c r="A24" s="54"/>
      <c r="B24" s="46" t="s">
        <v>72</v>
      </c>
      <c r="C24" s="221">
        <v>832656</v>
      </c>
      <c r="D24" s="221">
        <v>524735</v>
      </c>
      <c r="E24" s="221">
        <v>913959</v>
      </c>
      <c r="F24" s="221">
        <v>396078</v>
      </c>
      <c r="G24" s="237">
        <v>1328461</v>
      </c>
    </row>
    <row r="25" spans="1:14" ht="11.1" customHeight="1" x14ac:dyDescent="0.25">
      <c r="A25" s="54"/>
      <c r="B25" s="46" t="s">
        <v>73</v>
      </c>
      <c r="C25" s="221">
        <v>10756</v>
      </c>
      <c r="D25" s="221">
        <v>14357</v>
      </c>
      <c r="E25" s="221">
        <v>7550</v>
      </c>
      <c r="F25" s="221">
        <v>8219</v>
      </c>
      <c r="G25" s="237">
        <v>5810</v>
      </c>
    </row>
    <row r="26" spans="1:14" ht="11.1" customHeight="1" x14ac:dyDescent="0.25">
      <c r="A26" s="54"/>
      <c r="B26" s="46" t="s">
        <v>74</v>
      </c>
      <c r="C26" s="221">
        <v>1502847</v>
      </c>
      <c r="D26" s="221">
        <v>1998988</v>
      </c>
      <c r="E26" s="221">
        <v>1609907</v>
      </c>
      <c r="F26" s="221">
        <v>1732929</v>
      </c>
      <c r="G26" s="237">
        <v>2700601</v>
      </c>
      <c r="H26" s="47"/>
      <c r="I26" s="47"/>
      <c r="J26" s="47"/>
      <c r="K26" s="47"/>
    </row>
    <row r="27" spans="1:14" ht="11.1" customHeight="1" x14ac:dyDescent="0.25">
      <c r="A27" s="54"/>
      <c r="B27" s="46" t="s">
        <v>450</v>
      </c>
      <c r="C27" s="124">
        <v>1017332</v>
      </c>
      <c r="D27" s="124">
        <v>1012787</v>
      </c>
      <c r="E27" s="124">
        <v>1051398</v>
      </c>
      <c r="F27" s="124">
        <v>1380324</v>
      </c>
      <c r="G27" s="237">
        <v>1557808</v>
      </c>
    </row>
    <row r="28" spans="1:14" ht="6" customHeight="1" x14ac:dyDescent="0.25">
      <c r="A28" s="54"/>
      <c r="B28" s="54"/>
      <c r="C28" s="230"/>
      <c r="D28" s="230"/>
      <c r="E28" s="230"/>
      <c r="F28" s="230"/>
      <c r="G28" s="237"/>
    </row>
    <row r="29" spans="1:14" ht="11.1" customHeight="1" x14ac:dyDescent="0.25">
      <c r="A29" s="315" t="s">
        <v>304</v>
      </c>
      <c r="B29" s="315"/>
      <c r="C29" s="220">
        <f>C4+C15+C23</f>
        <v>54271911</v>
      </c>
      <c r="D29" s="220">
        <f t="shared" ref="D29:E29" si="1">D4+D15+D23</f>
        <v>58684289</v>
      </c>
      <c r="E29" s="220">
        <f t="shared" si="1"/>
        <v>52177574</v>
      </c>
      <c r="F29" s="220">
        <f>F4+F15+F23+1</f>
        <v>50711532</v>
      </c>
      <c r="G29" s="220">
        <f>G4+G15+G23-1</f>
        <v>55386395</v>
      </c>
      <c r="H29" s="47"/>
      <c r="I29" s="47"/>
      <c r="J29" s="47"/>
      <c r="K29" s="47"/>
    </row>
    <row r="30" spans="1:14" ht="5.25" customHeight="1" x14ac:dyDescent="0.25">
      <c r="A30" s="54"/>
      <c r="B30" s="54"/>
      <c r="C30" s="239"/>
      <c r="D30" s="239"/>
      <c r="E30" s="240"/>
      <c r="F30" s="240"/>
      <c r="G30" s="241"/>
    </row>
    <row r="31" spans="1:14" ht="11.1" customHeight="1" x14ac:dyDescent="0.25">
      <c r="A31" s="55" t="s">
        <v>75</v>
      </c>
      <c r="B31" s="56" t="s">
        <v>76</v>
      </c>
      <c r="C31" s="220">
        <f t="shared" ref="C31:E31" si="2">C33+C38+C44</f>
        <v>22235066</v>
      </c>
      <c r="D31" s="220">
        <f t="shared" si="2"/>
        <v>23876848</v>
      </c>
      <c r="E31" s="220">
        <f t="shared" si="2"/>
        <v>20187228</v>
      </c>
      <c r="F31" s="220">
        <f>F33+F38+F44-1</f>
        <v>19426015</v>
      </c>
      <c r="G31" s="220">
        <f>G33+G38+G44+1</f>
        <v>20170772</v>
      </c>
      <c r="H31" s="47"/>
      <c r="I31" s="47"/>
      <c r="J31" s="47"/>
      <c r="K31" s="47"/>
    </row>
    <row r="32" spans="1:14" ht="6" customHeight="1" x14ac:dyDescent="0.25">
      <c r="A32" s="54"/>
      <c r="B32" s="54"/>
      <c r="C32" s="230"/>
      <c r="D32" s="230"/>
      <c r="E32" s="230"/>
      <c r="F32" s="230"/>
      <c r="G32" s="230"/>
    </row>
    <row r="33" spans="1:12" ht="11.1" customHeight="1" x14ac:dyDescent="0.25">
      <c r="A33" s="54"/>
      <c r="B33" s="56" t="s">
        <v>77</v>
      </c>
      <c r="C33" s="220">
        <f t="shared" ref="C33:G33" si="3">SUM(C34:C36)</f>
        <v>8435920</v>
      </c>
      <c r="D33" s="220">
        <f t="shared" si="3"/>
        <v>6888747</v>
      </c>
      <c r="E33" s="220">
        <f t="shared" si="3"/>
        <v>6365956</v>
      </c>
      <c r="F33" s="220">
        <f t="shared" si="3"/>
        <v>6194104</v>
      </c>
      <c r="G33" s="220">
        <f t="shared" si="3"/>
        <v>6230577</v>
      </c>
      <c r="H33" s="47"/>
      <c r="I33" s="47"/>
      <c r="J33" s="47"/>
      <c r="K33" s="47"/>
    </row>
    <row r="34" spans="1:12" ht="11.1" customHeight="1" x14ac:dyDescent="0.25">
      <c r="A34" s="54"/>
      <c r="B34" s="46" t="s">
        <v>78</v>
      </c>
      <c r="C34" s="221">
        <v>6170000</v>
      </c>
      <c r="D34" s="221">
        <v>4750000</v>
      </c>
      <c r="E34" s="221">
        <v>4050000</v>
      </c>
      <c r="F34" s="221">
        <v>3930000</v>
      </c>
      <c r="G34" s="230">
        <v>3550000</v>
      </c>
      <c r="H34" s="47"/>
      <c r="I34" s="47"/>
      <c r="J34" s="47"/>
      <c r="K34" s="47"/>
    </row>
    <row r="35" spans="1:12" ht="11.1" customHeight="1" x14ac:dyDescent="0.25">
      <c r="A35" s="54"/>
      <c r="B35" s="46" t="s">
        <v>79</v>
      </c>
      <c r="C35" s="221">
        <v>805920</v>
      </c>
      <c r="D35" s="221">
        <v>798747</v>
      </c>
      <c r="E35" s="221">
        <v>785956</v>
      </c>
      <c r="F35" s="221">
        <v>514104</v>
      </c>
      <c r="G35" s="230">
        <v>810577</v>
      </c>
    </row>
    <row r="36" spans="1:12" ht="11.1" customHeight="1" x14ac:dyDescent="0.25">
      <c r="A36" s="54"/>
      <c r="B36" s="46" t="s">
        <v>80</v>
      </c>
      <c r="C36" s="221">
        <v>1460000</v>
      </c>
      <c r="D36" s="221">
        <v>1340000</v>
      </c>
      <c r="E36" s="221">
        <v>1530000</v>
      </c>
      <c r="F36" s="221">
        <v>1750000</v>
      </c>
      <c r="G36" s="230">
        <v>1870000</v>
      </c>
    </row>
    <row r="37" spans="1:12" ht="6.75" customHeight="1" x14ac:dyDescent="0.25">
      <c r="A37" s="54"/>
      <c r="B37" s="54"/>
      <c r="C37" s="236"/>
      <c r="D37" s="236"/>
      <c r="E37" s="230"/>
      <c r="F37" s="230"/>
      <c r="G37" s="230"/>
    </row>
    <row r="38" spans="1:12" ht="11.1" customHeight="1" x14ac:dyDescent="0.25">
      <c r="A38" s="54"/>
      <c r="B38" s="56" t="s">
        <v>81</v>
      </c>
      <c r="C38" s="220">
        <f t="shared" ref="C38:G38" si="4">SUM(C39:C42)</f>
        <v>5787134</v>
      </c>
      <c r="D38" s="220">
        <f t="shared" si="4"/>
        <v>7002518</v>
      </c>
      <c r="E38" s="220">
        <f>SUM(E39:E42)+1</f>
        <v>6085322</v>
      </c>
      <c r="F38" s="220">
        <f t="shared" si="4"/>
        <v>6203181</v>
      </c>
      <c r="G38" s="220">
        <f t="shared" si="4"/>
        <v>5822564</v>
      </c>
    </row>
    <row r="39" spans="1:12" ht="11.1" customHeight="1" x14ac:dyDescent="0.25">
      <c r="A39" s="54"/>
      <c r="B39" s="46" t="s">
        <v>82</v>
      </c>
      <c r="C39" s="221">
        <v>1850000</v>
      </c>
      <c r="D39" s="221">
        <v>2350000</v>
      </c>
      <c r="E39" s="221">
        <v>2060000</v>
      </c>
      <c r="F39" s="221">
        <v>2150000</v>
      </c>
      <c r="G39" s="230">
        <v>1860000</v>
      </c>
    </row>
    <row r="40" spans="1:12" ht="11.1" customHeight="1" x14ac:dyDescent="0.25">
      <c r="A40" s="54"/>
      <c r="B40" s="46" t="s">
        <v>83</v>
      </c>
      <c r="C40" s="221">
        <v>1600000</v>
      </c>
      <c r="D40" s="221">
        <v>2080000</v>
      </c>
      <c r="E40" s="221">
        <v>1650000</v>
      </c>
      <c r="F40" s="221">
        <v>1840000</v>
      </c>
      <c r="G40" s="230">
        <v>1830000</v>
      </c>
    </row>
    <row r="41" spans="1:12" ht="11.1" customHeight="1" x14ac:dyDescent="0.25">
      <c r="A41" s="54"/>
      <c r="B41" s="46" t="s">
        <v>84</v>
      </c>
      <c r="C41" s="221">
        <v>1300145</v>
      </c>
      <c r="D41" s="221">
        <v>1379152</v>
      </c>
      <c r="E41" s="221">
        <v>1222545</v>
      </c>
      <c r="F41" s="221">
        <v>1194885</v>
      </c>
      <c r="G41" s="230">
        <v>1071582</v>
      </c>
    </row>
    <row r="42" spans="1:12" ht="11.1" customHeight="1" x14ac:dyDescent="0.25">
      <c r="A42" s="54"/>
      <c r="B42" s="46" t="s">
        <v>85</v>
      </c>
      <c r="C42" s="221">
        <v>1036989</v>
      </c>
      <c r="D42" s="221">
        <v>1193366</v>
      </c>
      <c r="E42" s="221">
        <v>1152776</v>
      </c>
      <c r="F42" s="221">
        <v>1018296</v>
      </c>
      <c r="G42" s="230">
        <v>1060982</v>
      </c>
      <c r="H42" s="47"/>
      <c r="I42" s="47"/>
      <c r="J42" s="47"/>
      <c r="K42" s="47"/>
    </row>
    <row r="43" spans="1:12" ht="4.5" customHeight="1" x14ac:dyDescent="0.25">
      <c r="A43" s="54"/>
      <c r="B43" s="54"/>
      <c r="C43" s="236"/>
      <c r="D43" s="236"/>
      <c r="E43" s="230"/>
      <c r="F43" s="230"/>
      <c r="G43" s="230"/>
    </row>
    <row r="44" spans="1:12" ht="11.1" customHeight="1" x14ac:dyDescent="0.25">
      <c r="A44" s="54"/>
      <c r="B44" s="56" t="s">
        <v>86</v>
      </c>
      <c r="C44" s="220">
        <f t="shared" ref="C44:F44" si="5">SUM(C45:C48)</f>
        <v>8012012</v>
      </c>
      <c r="D44" s="220">
        <f t="shared" si="5"/>
        <v>9985583</v>
      </c>
      <c r="E44" s="220">
        <f>SUM(E45:E48)+1</f>
        <v>7735950</v>
      </c>
      <c r="F44" s="220">
        <f t="shared" si="5"/>
        <v>7028731</v>
      </c>
      <c r="G44" s="220">
        <f>SUM(G45:G48)</f>
        <v>8117630</v>
      </c>
      <c r="H44" s="45"/>
      <c r="I44" s="45"/>
      <c r="J44" s="45"/>
      <c r="K44" s="45"/>
    </row>
    <row r="45" spans="1:12" ht="11.1" customHeight="1" x14ac:dyDescent="0.25">
      <c r="A45" s="54"/>
      <c r="B45" s="46" t="s">
        <v>87</v>
      </c>
      <c r="C45" s="221">
        <v>1185780</v>
      </c>
      <c r="D45" s="221">
        <v>1497986</v>
      </c>
      <c r="E45" s="221">
        <v>1414721</v>
      </c>
      <c r="F45" s="221">
        <v>1220071</v>
      </c>
      <c r="G45" s="230">
        <v>1471982</v>
      </c>
      <c r="I45" s="45"/>
    </row>
    <row r="46" spans="1:12" ht="11.1" customHeight="1" x14ac:dyDescent="0.25">
      <c r="A46" s="54"/>
      <c r="B46" s="46" t="s">
        <v>88</v>
      </c>
      <c r="C46" s="221">
        <v>1084889</v>
      </c>
      <c r="D46" s="221">
        <v>1728992</v>
      </c>
      <c r="E46" s="221">
        <v>879141</v>
      </c>
      <c r="F46" s="221">
        <v>734967</v>
      </c>
      <c r="G46" s="230">
        <v>840563</v>
      </c>
    </row>
    <row r="47" spans="1:12" ht="11.1" customHeight="1" x14ac:dyDescent="0.25">
      <c r="A47" s="54"/>
      <c r="B47" s="46" t="s">
        <v>89</v>
      </c>
      <c r="C47" s="221">
        <v>1748214</v>
      </c>
      <c r="D47" s="221">
        <v>2147628</v>
      </c>
      <c r="E47" s="221">
        <v>1594384</v>
      </c>
      <c r="F47" s="221">
        <v>1492019</v>
      </c>
      <c r="G47" s="230">
        <v>1667158</v>
      </c>
    </row>
    <row r="48" spans="1:12" ht="11.1" customHeight="1" x14ac:dyDescent="0.25">
      <c r="A48" s="54"/>
      <c r="B48" s="46" t="s">
        <v>90</v>
      </c>
      <c r="C48" s="221">
        <v>3993129</v>
      </c>
      <c r="D48" s="221">
        <v>4610977</v>
      </c>
      <c r="E48" s="221">
        <v>3847703</v>
      </c>
      <c r="F48" s="221">
        <v>3581674</v>
      </c>
      <c r="G48" s="230">
        <v>4137927</v>
      </c>
      <c r="H48" s="30"/>
      <c r="I48" s="30"/>
      <c r="J48" s="30"/>
      <c r="K48" s="30"/>
      <c r="L48" s="47"/>
    </row>
    <row r="49" spans="1:13" ht="6" customHeight="1" x14ac:dyDescent="0.25">
      <c r="A49" s="54"/>
      <c r="B49" s="54"/>
      <c r="C49" s="236"/>
      <c r="D49" s="236"/>
      <c r="E49" s="230"/>
      <c r="F49" s="230"/>
      <c r="G49" s="230"/>
    </row>
    <row r="50" spans="1:13" ht="10.9" customHeight="1" x14ac:dyDescent="0.25">
      <c r="A50" s="55" t="s">
        <v>75</v>
      </c>
      <c r="B50" s="219" t="s">
        <v>453</v>
      </c>
      <c r="C50" s="240">
        <v>2206591</v>
      </c>
      <c r="D50" s="240">
        <v>3574385</v>
      </c>
      <c r="E50" s="240">
        <v>3137446</v>
      </c>
      <c r="F50" s="240">
        <v>3643565</v>
      </c>
      <c r="G50" s="240">
        <v>3428459</v>
      </c>
    </row>
    <row r="51" spans="1:13" ht="6" customHeight="1" x14ac:dyDescent="0.25">
      <c r="A51" s="54"/>
      <c r="B51" s="54"/>
      <c r="C51" s="236"/>
      <c r="D51" s="236"/>
      <c r="E51" s="230"/>
      <c r="F51" s="230"/>
      <c r="G51" s="230"/>
    </row>
    <row r="52" spans="1:13" ht="11.1" customHeight="1" x14ac:dyDescent="0.25">
      <c r="A52" s="55" t="s">
        <v>91</v>
      </c>
      <c r="B52" s="53" t="s">
        <v>92</v>
      </c>
      <c r="C52" s="220">
        <f>C53-C54-1</f>
        <v>-849064</v>
      </c>
      <c r="D52" s="220">
        <f t="shared" ref="D52:E52" si="6">D53-D54</f>
        <v>-870458</v>
      </c>
      <c r="E52" s="220">
        <f t="shared" si="6"/>
        <v>-912269</v>
      </c>
      <c r="F52" s="220">
        <f>F53-F54+1</f>
        <v>-834990</v>
      </c>
      <c r="G52" s="220">
        <f>G53-G54-1</f>
        <v>-1080637</v>
      </c>
      <c r="H52" s="47"/>
      <c r="I52" s="47"/>
      <c r="J52" s="47"/>
      <c r="K52" s="47"/>
    </row>
    <row r="53" spans="1:13" ht="11.1" customHeight="1" x14ac:dyDescent="0.25">
      <c r="A53" s="54"/>
      <c r="B53" s="46" t="s">
        <v>93</v>
      </c>
      <c r="C53" s="221">
        <v>248711</v>
      </c>
      <c r="D53" s="221">
        <v>246649</v>
      </c>
      <c r="E53" s="221">
        <v>235434</v>
      </c>
      <c r="F53" s="221">
        <v>240813</v>
      </c>
      <c r="G53" s="230">
        <v>178679</v>
      </c>
      <c r="H53" s="47"/>
      <c r="I53" s="47"/>
      <c r="J53" s="47"/>
      <c r="K53" s="47"/>
      <c r="L53" s="47"/>
    </row>
    <row r="54" spans="1:13" ht="11.1" customHeight="1" x14ac:dyDescent="0.25">
      <c r="A54" s="54"/>
      <c r="B54" s="46" t="s">
        <v>94</v>
      </c>
      <c r="C54" s="221">
        <v>1097774</v>
      </c>
      <c r="D54" s="221">
        <v>1117107</v>
      </c>
      <c r="E54" s="221">
        <v>1147703</v>
      </c>
      <c r="F54" s="221">
        <v>1075804</v>
      </c>
      <c r="G54" s="230">
        <v>1259315</v>
      </c>
    </row>
    <row r="55" spans="1:13" ht="6" customHeight="1" x14ac:dyDescent="0.25">
      <c r="A55" s="54"/>
      <c r="B55" s="54"/>
      <c r="C55" s="236"/>
      <c r="D55" s="236"/>
      <c r="E55" s="230"/>
      <c r="F55" s="230"/>
      <c r="G55" s="230"/>
    </row>
    <row r="56" spans="1:13" ht="11.1" customHeight="1" x14ac:dyDescent="0.25">
      <c r="A56" s="54"/>
      <c r="B56" s="56" t="s">
        <v>95</v>
      </c>
      <c r="C56" s="220">
        <f>C29-C31-C50+C52+1</f>
        <v>28981191</v>
      </c>
      <c r="D56" s="220">
        <f>D29-D31-D50+D52-1</f>
        <v>30362597</v>
      </c>
      <c r="E56" s="220">
        <f t="shared" ref="E56" si="7">E29-E31-E50+E52</f>
        <v>27940631</v>
      </c>
      <c r="F56" s="220">
        <f>F29-F31-F50+F52-1</f>
        <v>26806961</v>
      </c>
      <c r="G56" s="220">
        <f>G29-G31-G50+G52+1</f>
        <v>30706528</v>
      </c>
      <c r="H56" s="47"/>
      <c r="I56" s="47"/>
      <c r="J56" s="47"/>
      <c r="K56" s="47"/>
      <c r="L56" s="47"/>
      <c r="M56" s="47"/>
    </row>
    <row r="57" spans="1:13" ht="6" customHeight="1" x14ac:dyDescent="0.25">
      <c r="A57" s="54"/>
      <c r="B57" s="54"/>
      <c r="C57" s="240"/>
      <c r="D57" s="240"/>
      <c r="E57" s="240"/>
      <c r="F57" s="240"/>
      <c r="G57" s="240"/>
    </row>
    <row r="58" spans="1:13" ht="11.1" customHeight="1" x14ac:dyDescent="0.25">
      <c r="A58" s="55" t="s">
        <v>75</v>
      </c>
      <c r="B58" s="53" t="s">
        <v>96</v>
      </c>
      <c r="C58" s="220">
        <v>2127257</v>
      </c>
      <c r="D58" s="220">
        <v>2878699</v>
      </c>
      <c r="E58" s="220">
        <v>2061517</v>
      </c>
      <c r="F58" s="220">
        <v>2350767</v>
      </c>
      <c r="G58" s="240">
        <v>1755085</v>
      </c>
    </row>
    <row r="59" spans="1:13" ht="5.25" customHeight="1" x14ac:dyDescent="0.25">
      <c r="A59" s="54"/>
      <c r="B59" s="54"/>
      <c r="C59" s="240"/>
      <c r="D59" s="240"/>
      <c r="E59" s="240"/>
      <c r="F59" s="240"/>
      <c r="G59" s="240"/>
    </row>
    <row r="60" spans="1:13" ht="11.1" customHeight="1" x14ac:dyDescent="0.25">
      <c r="A60" s="54"/>
      <c r="B60" s="56" t="s">
        <v>97</v>
      </c>
      <c r="C60" s="220">
        <f t="shared" ref="C60:G60" si="8">C56-C58</f>
        <v>26853934</v>
      </c>
      <c r="D60" s="220">
        <f t="shared" si="8"/>
        <v>27483898</v>
      </c>
      <c r="E60" s="220">
        <f>E56-E58+1</f>
        <v>25879115</v>
      </c>
      <c r="F60" s="220">
        <f t="shared" si="8"/>
        <v>24456194</v>
      </c>
      <c r="G60" s="220">
        <f t="shared" si="8"/>
        <v>28951443</v>
      </c>
      <c r="H60" s="47"/>
      <c r="I60" s="47"/>
      <c r="J60" s="47"/>
      <c r="K60" s="47"/>
    </row>
    <row r="61" spans="1:13" ht="4.9000000000000004" customHeight="1" x14ac:dyDescent="0.25">
      <c r="A61" s="54"/>
      <c r="B61" s="54"/>
      <c r="C61" s="236"/>
      <c r="D61" s="236"/>
      <c r="E61" s="230"/>
      <c r="F61" s="230"/>
      <c r="G61" s="230"/>
    </row>
    <row r="62" spans="1:13" ht="11.1" customHeight="1" x14ac:dyDescent="0.25">
      <c r="A62" s="55" t="s">
        <v>75</v>
      </c>
      <c r="B62" s="53" t="s">
        <v>98</v>
      </c>
      <c r="C62" s="220">
        <f>SUM(C63:C66)+1</f>
        <v>9570660</v>
      </c>
      <c r="D62" s="220">
        <f t="shared" ref="D62:G62" si="9">SUM(D63:D66)</f>
        <v>9289132</v>
      </c>
      <c r="E62" s="220">
        <f t="shared" si="9"/>
        <v>9144727</v>
      </c>
      <c r="F62" s="220">
        <f>SUM(F63:F66)-1</f>
        <v>9220270</v>
      </c>
      <c r="G62" s="220">
        <f t="shared" si="9"/>
        <v>11242358</v>
      </c>
      <c r="H62" s="47"/>
      <c r="I62" s="47"/>
      <c r="J62" s="47"/>
      <c r="K62" s="47"/>
    </row>
    <row r="63" spans="1:13" ht="11.1" customHeight="1" x14ac:dyDescent="0.25">
      <c r="A63" s="54"/>
      <c r="B63" s="46" t="s">
        <v>99</v>
      </c>
      <c r="C63" s="221">
        <v>6643409</v>
      </c>
      <c r="D63" s="221">
        <v>6145615</v>
      </c>
      <c r="E63" s="221">
        <v>6102554</v>
      </c>
      <c r="F63" s="221">
        <v>6236435</v>
      </c>
      <c r="G63" s="221">
        <v>7931541</v>
      </c>
      <c r="H63" s="48"/>
      <c r="I63" s="48"/>
      <c r="J63" s="48"/>
      <c r="K63" s="48"/>
    </row>
    <row r="64" spans="1:13" ht="11.1" customHeight="1" x14ac:dyDescent="0.25">
      <c r="A64" s="54"/>
      <c r="B64" s="46" t="s">
        <v>275</v>
      </c>
      <c r="C64" s="221">
        <v>1476288</v>
      </c>
      <c r="D64" s="221">
        <v>1609300</v>
      </c>
      <c r="E64" s="221">
        <v>1449494</v>
      </c>
      <c r="F64" s="221">
        <v>1289981</v>
      </c>
      <c r="G64" s="230">
        <v>1481444</v>
      </c>
      <c r="H64" s="30"/>
      <c r="I64" s="30"/>
      <c r="J64" s="30"/>
      <c r="K64" s="30"/>
    </row>
    <row r="65" spans="1:11" ht="11.1" customHeight="1" x14ac:dyDescent="0.25">
      <c r="A65" s="54"/>
      <c r="B65" s="46" t="s">
        <v>451</v>
      </c>
      <c r="C65" s="221">
        <v>1004103</v>
      </c>
      <c r="D65" s="221">
        <v>1061234</v>
      </c>
      <c r="E65" s="221">
        <v>1085258</v>
      </c>
      <c r="F65" s="221">
        <v>1177877</v>
      </c>
      <c r="G65" s="230">
        <v>1282420</v>
      </c>
      <c r="H65" s="30"/>
      <c r="I65" s="30"/>
      <c r="J65" s="30"/>
      <c r="K65" s="30"/>
    </row>
    <row r="66" spans="1:11" ht="11.1" customHeight="1" x14ac:dyDescent="0.25">
      <c r="A66" s="54"/>
      <c r="B66" s="46" t="s">
        <v>452</v>
      </c>
      <c r="C66" s="221">
        <v>446859</v>
      </c>
      <c r="D66" s="221">
        <v>472983</v>
      </c>
      <c r="E66" s="221">
        <v>507421</v>
      </c>
      <c r="F66" s="221">
        <v>515978</v>
      </c>
      <c r="G66" s="230">
        <v>546953</v>
      </c>
    </row>
    <row r="67" spans="1:11" ht="6" customHeight="1" x14ac:dyDescent="0.25">
      <c r="A67" s="54"/>
      <c r="B67" s="54"/>
      <c r="C67" s="242">
        <f>C60-C62</f>
        <v>17283274</v>
      </c>
      <c r="D67" s="42"/>
      <c r="E67" s="222"/>
      <c r="F67" s="222"/>
      <c r="G67" s="42"/>
    </row>
    <row r="68" spans="1:11" ht="12.75" customHeight="1" thickBot="1" x14ac:dyDescent="0.3">
      <c r="A68" s="316" t="s">
        <v>100</v>
      </c>
      <c r="B68" s="316"/>
      <c r="C68" s="223">
        <f>C4+C15+C23-C33-C38-C44-C50+C52-C58-C62+1</f>
        <v>17283274</v>
      </c>
      <c r="D68" s="223">
        <f>D4+D15+D23-D33-D38-D44-D50+D52-D58-D62-1</f>
        <v>18194766</v>
      </c>
      <c r="E68" s="223">
        <f t="shared" ref="E68" si="10">E4+E15+E23-E33-E38-E44-E50+E52-E58-E62</f>
        <v>16734387</v>
      </c>
      <c r="F68" s="223">
        <f>F4+F15+F23-F33-F38-F44-F50+F52-F58-F62+2</f>
        <v>15235925</v>
      </c>
      <c r="G68" s="223">
        <f>G4+G15+G23-G33-G38-G44-G50+G52-G58-G62-1</f>
        <v>17709085</v>
      </c>
      <c r="H68" s="47"/>
      <c r="I68" s="47"/>
      <c r="J68" s="47"/>
      <c r="K68" s="47"/>
    </row>
    <row r="69" spans="1:11" ht="12.75" customHeight="1" x14ac:dyDescent="0.25">
      <c r="A69" s="311" t="s">
        <v>302</v>
      </c>
      <c r="B69" s="311"/>
      <c r="C69" s="311"/>
      <c r="D69" s="311"/>
      <c r="E69" s="311"/>
      <c r="F69" s="311"/>
      <c r="G69" s="311"/>
      <c r="H69" s="19"/>
    </row>
    <row r="70" spans="1:11" ht="9.9499999999999993" customHeight="1" x14ac:dyDescent="0.25">
      <c r="A70" s="312" t="s">
        <v>300</v>
      </c>
      <c r="B70" s="312"/>
      <c r="C70" s="312"/>
      <c r="D70" s="312"/>
      <c r="E70" s="312"/>
      <c r="F70" s="312"/>
      <c r="G70" s="312"/>
      <c r="H70" s="19"/>
    </row>
    <row r="71" spans="1:11" ht="9.9499999999999993" customHeight="1" x14ac:dyDescent="0.25">
      <c r="A71" s="312" t="s">
        <v>301</v>
      </c>
      <c r="B71" s="312"/>
      <c r="C71" s="312"/>
      <c r="D71" s="312"/>
      <c r="E71" s="312"/>
      <c r="F71" s="312"/>
      <c r="G71" s="312"/>
      <c r="H71" s="19"/>
    </row>
    <row r="72" spans="1:11" ht="9.9499999999999993" customHeight="1" x14ac:dyDescent="0.25">
      <c r="A72" s="312" t="s">
        <v>288</v>
      </c>
      <c r="B72" s="312"/>
      <c r="C72" s="312"/>
      <c r="D72" s="312"/>
      <c r="E72" s="312"/>
      <c r="F72" s="312"/>
      <c r="G72" s="312"/>
      <c r="H72" s="19"/>
    </row>
    <row r="73" spans="1:11" ht="9.9499999999999993" customHeight="1" x14ac:dyDescent="0.25">
      <c r="A73" s="312" t="s">
        <v>289</v>
      </c>
      <c r="B73" s="312"/>
      <c r="C73" s="312"/>
      <c r="D73" s="312"/>
      <c r="E73" s="312"/>
      <c r="F73" s="312"/>
      <c r="G73" s="312"/>
      <c r="H73" s="19"/>
    </row>
    <row r="74" spans="1:11" ht="9.75" customHeight="1" x14ac:dyDescent="0.25">
      <c r="A74" s="309" t="s">
        <v>449</v>
      </c>
      <c r="B74" s="309"/>
      <c r="C74" s="309"/>
      <c r="D74" s="309"/>
    </row>
    <row r="75" spans="1:11" ht="12.75" customHeight="1" x14ac:dyDescent="0.25">
      <c r="A75" s="50"/>
      <c r="B75" s="51"/>
      <c r="C75" s="51"/>
      <c r="D75" s="51"/>
      <c r="E75" s="52"/>
      <c r="F75" s="52"/>
      <c r="G75" s="52"/>
    </row>
  </sheetData>
  <customSheetViews>
    <customSheetView guid="{9EC70E18-8C3A-46F5-BE67-33C10C055D84}" showPageBreaks="1" showGridLines="0" fitToPage="1" printArea="1">
      <selection activeCell="I49" sqref="I49"/>
      <pageMargins left="0.45" right="0.45" top="0.5" bottom="0.5" header="0.3" footer="0.3"/>
      <pageSetup scale="99" orientation="portrait" r:id="rId1"/>
    </customSheetView>
    <customSheetView guid="{572EB0DD-300A-47BD-BE7D-63D572A749B1}" showPageBreaks="1" showGridLines="0" fitToPage="1" printArea="1" topLeftCell="A16">
      <selection activeCell="J42" sqref="J42"/>
      <pageMargins left="0.45" right="0.45" top="0.5" bottom="0.5" header="0.3" footer="0.3"/>
      <pageSetup scale="99" orientation="portrait" r:id="rId2"/>
    </customSheetView>
    <customSheetView guid="{873DCBBA-D251-4338-AD66-8DDC08D54616}" showGridLines="0" fitToPage="1">
      <selection activeCell="J42" sqref="J42"/>
      <pageMargins left="0.45" right="0.45" top="0.5" bottom="0.5" header="0.3" footer="0.3"/>
      <pageSetup scale="99" orientation="portrait" r:id="rId3"/>
    </customSheetView>
    <customSheetView guid="{94073BD0-C5DE-4F68-B048-13CD46AAA0AA}" showGridLines="0" fitToPage="1">
      <selection sqref="A1:G1"/>
      <pageMargins left="0.45" right="0.45" top="0.5" bottom="0.5" header="0.3" footer="0.3"/>
      <pageSetup scale="99" orientation="portrait" r:id="rId4"/>
    </customSheetView>
    <customSheetView guid="{4469A93A-A998-4B0C-91A8-B1FA6F5D307B}">
      <selection activeCell="D29" sqref="D29"/>
      <pageMargins left="0.7" right="0.7" top="0.75" bottom="0.75" header="0.3" footer="0.3"/>
      <pageSetup orientation="portrait" verticalDpi="0" r:id="rId5"/>
    </customSheetView>
  </customSheetViews>
  <mergeCells count="13">
    <mergeCell ref="A74:D74"/>
    <mergeCell ref="H1:N1"/>
    <mergeCell ref="H3:L3"/>
    <mergeCell ref="A69:G69"/>
    <mergeCell ref="A70:G70"/>
    <mergeCell ref="A71:G71"/>
    <mergeCell ref="A72:G72"/>
    <mergeCell ref="A73:G73"/>
    <mergeCell ref="A2:B3"/>
    <mergeCell ref="A1:G1"/>
    <mergeCell ref="C3:G3"/>
    <mergeCell ref="A29:B29"/>
    <mergeCell ref="A68:B68"/>
  </mergeCells>
  <pageMargins left="0.45" right="0.45" top="0.5" bottom="0.5" header="0.3" footer="0.3"/>
  <pageSetup scale="98" orientation="portrait"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91"/>
  <sheetViews>
    <sheetView zoomScaleNormal="100" zoomScaleSheetLayoutView="90" workbookViewId="0">
      <pane ySplit="4" topLeftCell="A5" activePane="bottomLeft" state="frozen"/>
      <selection activeCell="I10" sqref="I10"/>
      <selection pane="bottomLeft" activeCell="L78" sqref="L78"/>
    </sheetView>
  </sheetViews>
  <sheetFormatPr defaultColWidth="13.42578125" defaultRowHeight="21.75" customHeight="1" x14ac:dyDescent="0.25"/>
  <cols>
    <col min="1" max="1" width="32.7109375" style="148" customWidth="1"/>
    <col min="2" max="2" width="7.5703125" style="65" customWidth="1"/>
    <col min="3" max="3" width="7" style="60" customWidth="1"/>
    <col min="4" max="4" width="8.28515625" style="60" customWidth="1"/>
    <col min="5" max="5" width="8.42578125" style="60" customWidth="1"/>
    <col min="6" max="6" width="10" style="60" customWidth="1"/>
    <col min="7" max="7" width="7.7109375" style="66" customWidth="1"/>
    <col min="8" max="8" width="7.5703125" style="66" customWidth="1"/>
    <col min="9" max="16384" width="13.42578125" style="60"/>
  </cols>
  <sheetData>
    <row r="1" spans="1:9" s="49" customFormat="1" ht="18" customHeight="1" x14ac:dyDescent="0.25">
      <c r="A1" s="287" t="s">
        <v>384</v>
      </c>
      <c r="B1" s="287"/>
      <c r="C1" s="287"/>
      <c r="D1" s="287"/>
      <c r="E1" s="287"/>
      <c r="F1" s="287"/>
      <c r="G1" s="287"/>
      <c r="H1" s="287"/>
      <c r="I1" s="204"/>
    </row>
    <row r="2" spans="1:9" ht="35.25" customHeight="1" x14ac:dyDescent="0.25">
      <c r="A2" s="317" t="s">
        <v>19</v>
      </c>
      <c r="B2" s="197" t="s">
        <v>292</v>
      </c>
      <c r="C2" s="197" t="s">
        <v>305</v>
      </c>
      <c r="D2" s="197" t="s">
        <v>116</v>
      </c>
      <c r="E2" s="203" t="s">
        <v>378</v>
      </c>
      <c r="F2" s="197" t="s">
        <v>290</v>
      </c>
      <c r="G2" s="286" t="s">
        <v>291</v>
      </c>
      <c r="H2" s="286"/>
      <c r="I2" s="204"/>
    </row>
    <row r="3" spans="1:9" ht="12.75" customHeight="1" x14ac:dyDescent="0.25">
      <c r="A3" s="317"/>
      <c r="B3" s="318" t="s">
        <v>117</v>
      </c>
      <c r="C3" s="318" t="s">
        <v>118</v>
      </c>
      <c r="D3" s="318" t="s">
        <v>111</v>
      </c>
      <c r="E3" s="318" t="s">
        <v>119</v>
      </c>
      <c r="F3" s="320">
        <v>1000</v>
      </c>
      <c r="G3" s="227">
        <v>2016</v>
      </c>
      <c r="H3" s="227">
        <v>2017</v>
      </c>
      <c r="I3" s="204"/>
    </row>
    <row r="4" spans="1:9" ht="10.5" customHeight="1" x14ac:dyDescent="0.2">
      <c r="A4" s="285"/>
      <c r="B4" s="319"/>
      <c r="C4" s="319"/>
      <c r="D4" s="319"/>
      <c r="E4" s="319"/>
      <c r="F4" s="321"/>
      <c r="G4" s="319" t="s">
        <v>117</v>
      </c>
      <c r="H4" s="319"/>
      <c r="I4" s="59"/>
    </row>
    <row r="5" spans="1:9" ht="17.100000000000001" customHeight="1" x14ac:dyDescent="0.25">
      <c r="A5" s="151" t="s">
        <v>268</v>
      </c>
      <c r="B5" s="150"/>
      <c r="C5" s="150"/>
      <c r="D5" s="150"/>
      <c r="E5" s="150"/>
      <c r="F5" s="150"/>
      <c r="G5" s="22"/>
      <c r="H5" s="22"/>
      <c r="I5" s="62"/>
    </row>
    <row r="6" spans="1:9" ht="17.100000000000001" customHeight="1" x14ac:dyDescent="0.25">
      <c r="A6" s="149" t="s">
        <v>205</v>
      </c>
      <c r="B6" s="155">
        <v>1</v>
      </c>
      <c r="C6" s="71">
        <v>100</v>
      </c>
      <c r="D6" s="71">
        <v>7.2</v>
      </c>
      <c r="E6" s="71">
        <v>46.8</v>
      </c>
      <c r="F6" s="132">
        <v>65520</v>
      </c>
      <c r="G6" s="272">
        <v>48</v>
      </c>
      <c r="H6" s="272">
        <v>54</v>
      </c>
      <c r="I6" s="66"/>
    </row>
    <row r="7" spans="1:9" ht="17.100000000000001" customHeight="1" x14ac:dyDescent="0.25">
      <c r="A7" s="149" t="s">
        <v>5</v>
      </c>
      <c r="B7" s="155">
        <v>3</v>
      </c>
      <c r="C7" s="71">
        <v>22.4</v>
      </c>
      <c r="D7" s="71">
        <v>8</v>
      </c>
      <c r="E7" s="71">
        <v>6.4</v>
      </c>
      <c r="F7" s="132">
        <v>16344</v>
      </c>
      <c r="G7" s="272">
        <v>61</v>
      </c>
      <c r="H7" s="272">
        <v>64</v>
      </c>
      <c r="I7" s="66"/>
    </row>
    <row r="8" spans="1:9" ht="17.100000000000001" customHeight="1" x14ac:dyDescent="0.25">
      <c r="A8" s="149" t="s">
        <v>393</v>
      </c>
      <c r="B8" s="155">
        <v>1</v>
      </c>
      <c r="C8" s="71">
        <v>39.1</v>
      </c>
      <c r="D8" s="73">
        <v>7.9</v>
      </c>
      <c r="E8" s="73">
        <v>41.48</v>
      </c>
      <c r="F8" s="192">
        <v>131939</v>
      </c>
      <c r="G8" s="272">
        <v>45</v>
      </c>
      <c r="H8" s="272">
        <v>42</v>
      </c>
      <c r="I8" s="66"/>
    </row>
    <row r="9" spans="1:9" ht="17.100000000000001" customHeight="1" x14ac:dyDescent="0.25">
      <c r="A9" s="149" t="s">
        <v>6</v>
      </c>
      <c r="B9" s="155">
        <v>1</v>
      </c>
      <c r="C9" s="71">
        <v>91.8</v>
      </c>
      <c r="D9" s="71">
        <v>119</v>
      </c>
      <c r="E9" s="71">
        <v>952</v>
      </c>
      <c r="F9" s="132">
        <v>850183</v>
      </c>
      <c r="G9" s="272">
        <v>13</v>
      </c>
      <c r="H9" s="272">
        <v>12</v>
      </c>
      <c r="I9" s="66"/>
    </row>
    <row r="10" spans="1:9" ht="17.100000000000001" customHeight="1" x14ac:dyDescent="0.25">
      <c r="A10" s="149" t="s">
        <v>392</v>
      </c>
      <c r="B10" s="155">
        <v>1</v>
      </c>
      <c r="C10" s="71">
        <v>48.9</v>
      </c>
      <c r="D10" s="73">
        <v>14.5</v>
      </c>
      <c r="E10" s="73">
        <v>275.5</v>
      </c>
      <c r="F10" s="192">
        <v>187598</v>
      </c>
      <c r="G10" s="272">
        <v>35</v>
      </c>
      <c r="H10" s="272">
        <v>35</v>
      </c>
      <c r="I10" s="66"/>
    </row>
    <row r="11" spans="1:9" ht="17.100000000000001" customHeight="1" x14ac:dyDescent="0.25">
      <c r="A11" s="149" t="s">
        <v>282</v>
      </c>
      <c r="B11" s="155">
        <v>1</v>
      </c>
      <c r="C11" s="71">
        <v>89.1</v>
      </c>
      <c r="D11" s="73">
        <v>58.5</v>
      </c>
      <c r="E11" s="73">
        <v>1082.3</v>
      </c>
      <c r="F11" s="192">
        <v>615292</v>
      </c>
      <c r="G11" s="272">
        <v>15</v>
      </c>
      <c r="H11" s="272">
        <v>15</v>
      </c>
      <c r="I11" s="66"/>
    </row>
    <row r="12" spans="1:9" ht="17.100000000000001" customHeight="1" x14ac:dyDescent="0.25">
      <c r="A12" s="149" t="s">
        <v>9</v>
      </c>
      <c r="B12" s="155">
        <v>1</v>
      </c>
      <c r="C12" s="71">
        <v>78.599999999999994</v>
      </c>
      <c r="D12" s="71">
        <v>37</v>
      </c>
      <c r="E12" s="71">
        <v>370</v>
      </c>
      <c r="F12" s="132">
        <v>304107</v>
      </c>
      <c r="G12" s="272">
        <v>21</v>
      </c>
      <c r="H12" s="272">
        <v>25</v>
      </c>
      <c r="I12" s="66"/>
    </row>
    <row r="13" spans="1:9" ht="17.100000000000001" customHeight="1" x14ac:dyDescent="0.25">
      <c r="A13" s="149" t="s">
        <v>10</v>
      </c>
      <c r="B13" s="155">
        <v>1</v>
      </c>
      <c r="C13" s="71">
        <v>96</v>
      </c>
      <c r="D13" s="71">
        <v>23.5</v>
      </c>
      <c r="E13" s="71">
        <v>734.38</v>
      </c>
      <c r="F13" s="132">
        <v>302067</v>
      </c>
      <c r="G13" s="272">
        <v>24</v>
      </c>
      <c r="H13" s="272">
        <v>26</v>
      </c>
      <c r="I13" s="66"/>
    </row>
    <row r="14" spans="1:9" ht="17.100000000000001" customHeight="1" x14ac:dyDescent="0.25">
      <c r="A14" s="149" t="s">
        <v>120</v>
      </c>
      <c r="B14" s="155">
        <v>1</v>
      </c>
      <c r="C14" s="71">
        <v>29.7</v>
      </c>
      <c r="D14" s="73">
        <v>36.4</v>
      </c>
      <c r="E14" s="73">
        <v>345.8</v>
      </c>
      <c r="F14" s="192">
        <v>213013</v>
      </c>
      <c r="G14" s="272">
        <v>34</v>
      </c>
      <c r="H14" s="272">
        <v>33</v>
      </c>
      <c r="I14" s="66"/>
    </row>
    <row r="15" spans="1:9" ht="17.100000000000001" customHeight="1" x14ac:dyDescent="0.25">
      <c r="A15" s="149" t="s">
        <v>394</v>
      </c>
      <c r="B15" s="226">
        <v>1</v>
      </c>
      <c r="C15" s="73">
        <v>27.2</v>
      </c>
      <c r="D15" s="73">
        <v>9.4</v>
      </c>
      <c r="E15" s="73">
        <v>82.25</v>
      </c>
      <c r="F15" s="192">
        <v>111837</v>
      </c>
      <c r="G15" s="246">
        <v>47</v>
      </c>
      <c r="H15" s="246">
        <v>43</v>
      </c>
      <c r="I15" s="210"/>
    </row>
    <row r="16" spans="1:9" ht="17.100000000000001" customHeight="1" x14ac:dyDescent="0.25">
      <c r="A16" s="149" t="s">
        <v>214</v>
      </c>
      <c r="B16" s="226">
        <v>1</v>
      </c>
      <c r="C16" s="73">
        <v>100</v>
      </c>
      <c r="D16" s="73">
        <v>33</v>
      </c>
      <c r="E16" s="73">
        <v>255.75</v>
      </c>
      <c r="F16" s="192">
        <v>390021</v>
      </c>
      <c r="G16" s="246">
        <v>22</v>
      </c>
      <c r="H16" s="246">
        <v>20</v>
      </c>
      <c r="I16" s="210"/>
    </row>
    <row r="17" spans="1:9" ht="17.100000000000001" customHeight="1" x14ac:dyDescent="0.25">
      <c r="A17" s="149" t="s">
        <v>13</v>
      </c>
      <c r="B17" s="226">
        <v>1</v>
      </c>
      <c r="C17" s="73">
        <v>63.7</v>
      </c>
      <c r="D17" s="73">
        <v>83.5</v>
      </c>
      <c r="E17" s="73">
        <v>1523.88</v>
      </c>
      <c r="F17" s="192">
        <v>993567</v>
      </c>
      <c r="G17" s="246" t="s">
        <v>307</v>
      </c>
      <c r="H17" s="247" t="s">
        <v>307</v>
      </c>
      <c r="I17" s="211"/>
    </row>
    <row r="18" spans="1:9" ht="17.100000000000001" customHeight="1" x14ac:dyDescent="0.25">
      <c r="A18" s="149" t="s">
        <v>15</v>
      </c>
      <c r="B18" s="226">
        <v>1</v>
      </c>
      <c r="C18" s="73">
        <v>79.5</v>
      </c>
      <c r="D18" s="73">
        <v>44.5</v>
      </c>
      <c r="E18" s="73">
        <v>445</v>
      </c>
      <c r="F18" s="192">
        <v>534890</v>
      </c>
      <c r="G18" s="246" t="s">
        <v>307</v>
      </c>
      <c r="H18" s="247" t="s">
        <v>307</v>
      </c>
      <c r="I18" s="211"/>
    </row>
    <row r="19" spans="1:9" ht="17.100000000000001" customHeight="1" x14ac:dyDescent="0.25">
      <c r="A19" s="149" t="s">
        <v>16</v>
      </c>
      <c r="B19" s="226">
        <v>1</v>
      </c>
      <c r="C19" s="73">
        <v>63.3</v>
      </c>
      <c r="D19" s="73">
        <v>71.7</v>
      </c>
      <c r="E19" s="73">
        <v>1075.5</v>
      </c>
      <c r="F19" s="192">
        <v>886212</v>
      </c>
      <c r="G19" s="246" t="s">
        <v>307</v>
      </c>
      <c r="H19" s="247" t="s">
        <v>307</v>
      </c>
      <c r="I19" s="211"/>
    </row>
    <row r="20" spans="1:9" ht="17.100000000000001" customHeight="1" x14ac:dyDescent="0.25">
      <c r="A20" s="149" t="s">
        <v>24</v>
      </c>
      <c r="B20" s="226">
        <v>1</v>
      </c>
      <c r="C20" s="73">
        <v>66.5</v>
      </c>
      <c r="D20" s="73">
        <f>SUM(D17,D18,D19)</f>
        <v>199.7</v>
      </c>
      <c r="E20" s="73">
        <f>SUM(E17,E18,E19)</f>
        <v>3044.38</v>
      </c>
      <c r="F20" s="192">
        <v>2414669</v>
      </c>
      <c r="G20" s="246">
        <v>6</v>
      </c>
      <c r="H20" s="246">
        <v>6</v>
      </c>
      <c r="I20" s="210"/>
    </row>
    <row r="21" spans="1:9" ht="17.100000000000001" customHeight="1" x14ac:dyDescent="0.25">
      <c r="A21" s="149" t="s">
        <v>18</v>
      </c>
      <c r="B21" s="226">
        <v>1</v>
      </c>
      <c r="C21" s="73">
        <v>50.4</v>
      </c>
      <c r="D21" s="73">
        <v>29.7</v>
      </c>
      <c r="E21" s="73">
        <v>408.38</v>
      </c>
      <c r="F21" s="192">
        <v>134764</v>
      </c>
      <c r="G21" s="246">
        <v>37</v>
      </c>
      <c r="H21" s="246">
        <v>40</v>
      </c>
      <c r="I21" s="210"/>
    </row>
    <row r="22" spans="1:9" ht="17.100000000000001" customHeight="1" x14ac:dyDescent="0.25">
      <c r="A22" s="149" t="s">
        <v>3</v>
      </c>
      <c r="B22" s="226">
        <v>1</v>
      </c>
      <c r="C22" s="73">
        <v>100</v>
      </c>
      <c r="D22" s="73">
        <v>11.6</v>
      </c>
      <c r="E22" s="73">
        <v>168.2</v>
      </c>
      <c r="F22" s="192">
        <v>94192</v>
      </c>
      <c r="G22" s="246">
        <v>49</v>
      </c>
      <c r="H22" s="246">
        <v>46</v>
      </c>
      <c r="I22" s="210"/>
    </row>
    <row r="23" spans="1:9" ht="17.100000000000001" customHeight="1" x14ac:dyDescent="0.25">
      <c r="A23" s="149" t="s">
        <v>47</v>
      </c>
      <c r="B23" s="226">
        <v>1</v>
      </c>
      <c r="C23" s="73">
        <v>23.2</v>
      </c>
      <c r="D23" s="73">
        <v>12.5</v>
      </c>
      <c r="E23" s="73">
        <v>365.63</v>
      </c>
      <c r="F23" s="192">
        <v>138383</v>
      </c>
      <c r="G23" s="246">
        <v>40</v>
      </c>
      <c r="H23" s="246">
        <v>38</v>
      </c>
      <c r="I23" s="210"/>
    </row>
    <row r="24" spans="1:9" ht="17.100000000000001" customHeight="1" x14ac:dyDescent="0.25">
      <c r="A24" s="149" t="s">
        <v>121</v>
      </c>
      <c r="B24" s="226">
        <v>2</v>
      </c>
      <c r="C24" s="73">
        <v>22.5</v>
      </c>
      <c r="D24" s="73">
        <v>17.399999999999999</v>
      </c>
      <c r="E24" s="73">
        <v>47.66</v>
      </c>
      <c r="F24" s="192">
        <v>275179</v>
      </c>
      <c r="G24" s="246">
        <v>25</v>
      </c>
      <c r="H24" s="246">
        <v>28</v>
      </c>
      <c r="I24" s="210"/>
    </row>
    <row r="25" spans="1:9" ht="17.100000000000001" customHeight="1" x14ac:dyDescent="0.25">
      <c r="A25" s="149" t="s">
        <v>122</v>
      </c>
      <c r="B25" s="226">
        <v>1</v>
      </c>
      <c r="C25" s="73">
        <v>24.6</v>
      </c>
      <c r="D25" s="73">
        <v>48.5</v>
      </c>
      <c r="E25" s="73">
        <v>1139.75</v>
      </c>
      <c r="F25" s="192">
        <v>256016</v>
      </c>
      <c r="G25" s="246">
        <v>27</v>
      </c>
      <c r="H25" s="246">
        <v>30</v>
      </c>
      <c r="I25" s="210"/>
    </row>
    <row r="26" spans="1:9" ht="17.100000000000001" customHeight="1" x14ac:dyDescent="0.25">
      <c r="A26" s="149" t="s">
        <v>12</v>
      </c>
      <c r="B26" s="226">
        <v>1</v>
      </c>
      <c r="C26" s="73">
        <v>44</v>
      </c>
      <c r="D26" s="73">
        <v>15.9</v>
      </c>
      <c r="E26" s="73">
        <v>333.9</v>
      </c>
      <c r="F26" s="192">
        <v>282452</v>
      </c>
      <c r="G26" s="246">
        <v>30</v>
      </c>
      <c r="H26" s="247">
        <v>27</v>
      </c>
      <c r="I26" s="211"/>
    </row>
    <row r="27" spans="1:9" ht="17.100000000000001" customHeight="1" x14ac:dyDescent="0.25">
      <c r="A27" s="149" t="s">
        <v>309</v>
      </c>
      <c r="B27" s="226">
        <v>1</v>
      </c>
      <c r="C27" s="73">
        <v>60.1</v>
      </c>
      <c r="D27" s="73">
        <v>7</v>
      </c>
      <c r="E27" s="73">
        <v>136.5</v>
      </c>
      <c r="F27" s="192">
        <v>85859</v>
      </c>
      <c r="G27" s="246">
        <v>42</v>
      </c>
      <c r="H27" s="247">
        <v>47</v>
      </c>
      <c r="I27" s="211"/>
    </row>
    <row r="28" spans="1:9" ht="17.100000000000001" customHeight="1" x14ac:dyDescent="0.25">
      <c r="A28" s="149" t="s">
        <v>123</v>
      </c>
      <c r="B28" s="226">
        <v>1</v>
      </c>
      <c r="C28" s="73">
        <v>46.9</v>
      </c>
      <c r="D28" s="73">
        <f>SUM(D26+D27)</f>
        <v>22.9</v>
      </c>
      <c r="E28" s="73">
        <f t="shared" ref="E28:F28" si="0">SUM(E26+E27)</f>
        <v>470.4</v>
      </c>
      <c r="F28" s="192">
        <f t="shared" si="0"/>
        <v>368311</v>
      </c>
      <c r="G28" s="246" t="s">
        <v>307</v>
      </c>
      <c r="H28" s="246" t="s">
        <v>307</v>
      </c>
      <c r="I28" s="210"/>
    </row>
    <row r="29" spans="1:9" ht="17.100000000000001" customHeight="1" x14ac:dyDescent="0.25">
      <c r="A29" s="149" t="s">
        <v>306</v>
      </c>
      <c r="B29" s="226">
        <v>1</v>
      </c>
      <c r="C29" s="73">
        <v>13.2</v>
      </c>
      <c r="D29" s="73">
        <v>5.2</v>
      </c>
      <c r="E29" s="73">
        <v>85.8</v>
      </c>
      <c r="F29" s="192">
        <v>24514</v>
      </c>
      <c r="G29" s="246">
        <v>62</v>
      </c>
      <c r="H29" s="246">
        <v>63</v>
      </c>
      <c r="I29" s="210"/>
    </row>
    <row r="30" spans="1:9" ht="17.100000000000001" customHeight="1" x14ac:dyDescent="0.25">
      <c r="A30" s="149" t="s">
        <v>391</v>
      </c>
      <c r="B30" s="226">
        <v>1</v>
      </c>
      <c r="C30" s="73">
        <v>58.2</v>
      </c>
      <c r="D30" s="73">
        <v>32.700000000000003</v>
      </c>
      <c r="E30" s="73">
        <v>179.85</v>
      </c>
      <c r="F30" s="192">
        <v>223158</v>
      </c>
      <c r="G30" s="246">
        <v>31</v>
      </c>
      <c r="H30" s="246">
        <v>31</v>
      </c>
      <c r="I30" s="210"/>
    </row>
    <row r="31" spans="1:9" ht="17.100000000000001" customHeight="1" x14ac:dyDescent="0.25">
      <c r="A31" s="149" t="s">
        <v>49</v>
      </c>
      <c r="B31" s="226">
        <v>2</v>
      </c>
      <c r="C31" s="73">
        <v>16.100000000000001</v>
      </c>
      <c r="D31" s="73">
        <v>4.9000000000000004</v>
      </c>
      <c r="E31" s="73">
        <v>41.65</v>
      </c>
      <c r="F31" s="192">
        <v>28648</v>
      </c>
      <c r="G31" s="246">
        <v>60</v>
      </c>
      <c r="H31" s="246">
        <v>59</v>
      </c>
      <c r="I31" s="210"/>
    </row>
    <row r="32" spans="1:9" ht="17.100000000000001" customHeight="1" x14ac:dyDescent="0.25">
      <c r="A32" s="149" t="s">
        <v>51</v>
      </c>
      <c r="B32" s="226">
        <v>2</v>
      </c>
      <c r="C32" s="73">
        <v>27.1</v>
      </c>
      <c r="D32" s="73" t="s">
        <v>307</v>
      </c>
      <c r="E32" s="73">
        <v>330.79</v>
      </c>
      <c r="F32" s="192">
        <v>206413</v>
      </c>
      <c r="G32" s="246" t="s">
        <v>307</v>
      </c>
      <c r="H32" s="247" t="s">
        <v>307</v>
      </c>
      <c r="I32" s="212"/>
    </row>
    <row r="33" spans="1:9" ht="17.100000000000001" customHeight="1" x14ac:dyDescent="0.25">
      <c r="A33" s="149" t="s">
        <v>14</v>
      </c>
      <c r="B33" s="226">
        <v>1</v>
      </c>
      <c r="C33" s="73">
        <v>93</v>
      </c>
      <c r="D33" s="73">
        <v>222</v>
      </c>
      <c r="E33" s="73">
        <v>10464.1</v>
      </c>
      <c r="F33" s="192">
        <v>847588</v>
      </c>
      <c r="G33" s="246" t="s">
        <v>307</v>
      </c>
      <c r="H33" s="247" t="s">
        <v>307</v>
      </c>
      <c r="I33" s="212"/>
    </row>
    <row r="34" spans="1:9" ht="17.100000000000001" customHeight="1" x14ac:dyDescent="0.25">
      <c r="A34" s="175" t="s">
        <v>26</v>
      </c>
      <c r="B34" s="213">
        <v>1</v>
      </c>
      <c r="C34" s="193">
        <v>63</v>
      </c>
      <c r="D34" s="193" t="s">
        <v>307</v>
      </c>
      <c r="E34" s="193">
        <v>10794.9</v>
      </c>
      <c r="F34" s="195">
        <v>1054001</v>
      </c>
      <c r="G34" s="213">
        <v>8</v>
      </c>
      <c r="H34" s="213">
        <v>8</v>
      </c>
      <c r="I34" s="224"/>
    </row>
    <row r="35" spans="1:9" ht="17.100000000000001" customHeight="1" x14ac:dyDescent="0.25">
      <c r="A35" s="152" t="s">
        <v>269</v>
      </c>
      <c r="B35" s="194"/>
      <c r="C35" s="243"/>
      <c r="D35" s="243"/>
      <c r="E35" s="243"/>
      <c r="F35" s="244"/>
      <c r="G35" s="246"/>
      <c r="H35" s="214"/>
      <c r="I35" s="214"/>
    </row>
    <row r="36" spans="1:9" ht="17.100000000000001" customHeight="1" x14ac:dyDescent="0.25">
      <c r="A36" s="149" t="s">
        <v>280</v>
      </c>
      <c r="B36" s="226">
        <v>1</v>
      </c>
      <c r="C36" s="73">
        <v>100</v>
      </c>
      <c r="D36" s="73">
        <v>1000</v>
      </c>
      <c r="E36" s="73">
        <v>1135</v>
      </c>
      <c r="F36" s="192">
        <v>5603950</v>
      </c>
      <c r="G36" s="246">
        <v>3</v>
      </c>
      <c r="H36" s="226">
        <v>3</v>
      </c>
      <c r="I36" s="216"/>
    </row>
    <row r="37" spans="1:9" ht="17.100000000000001" customHeight="1" x14ac:dyDescent="0.25">
      <c r="A37" s="149" t="s">
        <v>50</v>
      </c>
      <c r="B37" s="226">
        <v>5</v>
      </c>
      <c r="C37" s="73">
        <v>2</v>
      </c>
      <c r="D37" s="73">
        <v>13.5</v>
      </c>
      <c r="E37" s="73">
        <v>112.5</v>
      </c>
      <c r="F37" s="192">
        <v>71480</v>
      </c>
      <c r="G37" s="246">
        <v>55</v>
      </c>
      <c r="H37" s="226">
        <v>51</v>
      </c>
      <c r="I37" s="216"/>
    </row>
    <row r="38" spans="1:9" ht="17.100000000000001" customHeight="1" x14ac:dyDescent="0.25">
      <c r="A38" s="149" t="s">
        <v>4</v>
      </c>
      <c r="B38" s="226">
        <v>1</v>
      </c>
      <c r="C38" s="73">
        <v>78.3</v>
      </c>
      <c r="D38" s="73">
        <v>8.8000000000000007</v>
      </c>
      <c r="E38" s="73">
        <v>37</v>
      </c>
      <c r="F38" s="192">
        <v>34870</v>
      </c>
      <c r="G38" s="246">
        <v>56</v>
      </c>
      <c r="H38" s="226">
        <v>56</v>
      </c>
      <c r="I38" s="216"/>
    </row>
    <row r="39" spans="1:9" ht="17.100000000000001" customHeight="1" x14ac:dyDescent="0.25">
      <c r="A39" s="149" t="s">
        <v>210</v>
      </c>
      <c r="B39" s="226">
        <v>1</v>
      </c>
      <c r="C39" s="73">
        <v>97.8</v>
      </c>
      <c r="D39" s="73">
        <v>50.9</v>
      </c>
      <c r="E39" s="73">
        <v>113</v>
      </c>
      <c r="F39" s="192">
        <v>383370</v>
      </c>
      <c r="G39" s="246">
        <v>18</v>
      </c>
      <c r="H39" s="226">
        <v>21</v>
      </c>
      <c r="I39" s="216"/>
    </row>
    <row r="40" spans="1:9" ht="17.100000000000001" customHeight="1" x14ac:dyDescent="0.25">
      <c r="A40" s="149" t="s">
        <v>124</v>
      </c>
      <c r="B40" s="226">
        <v>2</v>
      </c>
      <c r="C40" s="73">
        <v>16.399999999999999</v>
      </c>
      <c r="D40" s="73">
        <v>6.6</v>
      </c>
      <c r="E40" s="73">
        <v>31.5</v>
      </c>
      <c r="F40" s="192">
        <v>137596</v>
      </c>
      <c r="G40" s="246">
        <v>41</v>
      </c>
      <c r="H40" s="226">
        <v>39</v>
      </c>
      <c r="I40" s="216"/>
    </row>
    <row r="41" spans="1:9" ht="17.100000000000001" customHeight="1" x14ac:dyDescent="0.25">
      <c r="A41" s="149" t="s">
        <v>125</v>
      </c>
      <c r="B41" s="226">
        <v>1</v>
      </c>
      <c r="C41" s="73">
        <v>87.6</v>
      </c>
      <c r="D41" s="73">
        <v>9</v>
      </c>
      <c r="E41" s="73">
        <v>75.23</v>
      </c>
      <c r="F41" s="192">
        <v>452533</v>
      </c>
      <c r="G41" s="246">
        <v>23</v>
      </c>
      <c r="H41" s="226">
        <v>19</v>
      </c>
      <c r="I41" s="216"/>
    </row>
    <row r="42" spans="1:9" ht="17.100000000000001" customHeight="1" x14ac:dyDescent="0.25">
      <c r="A42" s="149" t="s">
        <v>25</v>
      </c>
      <c r="B42" s="226">
        <v>1</v>
      </c>
      <c r="C42" s="73">
        <v>88.9</v>
      </c>
      <c r="D42" s="73">
        <v>38.200000000000003</v>
      </c>
      <c r="E42" s="73">
        <v>1461.15</v>
      </c>
      <c r="F42" s="192">
        <v>3100215</v>
      </c>
      <c r="G42" s="246">
        <v>4</v>
      </c>
      <c r="H42" s="226">
        <v>4</v>
      </c>
      <c r="I42" s="216"/>
    </row>
    <row r="43" spans="1:9" ht="17.100000000000001" customHeight="1" x14ac:dyDescent="0.25">
      <c r="A43" s="149" t="s">
        <v>126</v>
      </c>
      <c r="B43" s="226">
        <v>2</v>
      </c>
      <c r="C43" s="73">
        <v>37</v>
      </c>
      <c r="D43" s="73">
        <v>33</v>
      </c>
      <c r="E43" s="73">
        <v>97.8</v>
      </c>
      <c r="F43" s="192">
        <v>330773</v>
      </c>
      <c r="G43" s="246">
        <v>33</v>
      </c>
      <c r="H43" s="226">
        <v>24</v>
      </c>
      <c r="I43" s="216"/>
    </row>
    <row r="44" spans="1:9" ht="17.100000000000001" customHeight="1" x14ac:dyDescent="0.25">
      <c r="A44" s="149" t="s">
        <v>243</v>
      </c>
      <c r="B44" s="226">
        <v>1</v>
      </c>
      <c r="C44" s="73">
        <v>65.5</v>
      </c>
      <c r="D44" s="73">
        <v>9.9</v>
      </c>
      <c r="E44" s="73">
        <v>35</v>
      </c>
      <c r="F44" s="192">
        <v>98824</v>
      </c>
      <c r="G44" s="246">
        <v>53</v>
      </c>
      <c r="H44" s="226">
        <v>44</v>
      </c>
      <c r="I44" s="216"/>
    </row>
    <row r="45" spans="1:9" ht="17.100000000000001" customHeight="1" x14ac:dyDescent="0.25">
      <c r="A45" s="149" t="s">
        <v>203</v>
      </c>
      <c r="B45" s="226">
        <v>1</v>
      </c>
      <c r="C45" s="73">
        <v>100</v>
      </c>
      <c r="D45" s="73">
        <v>6.4</v>
      </c>
      <c r="E45" s="73">
        <v>31.2</v>
      </c>
      <c r="F45" s="192">
        <v>28568</v>
      </c>
      <c r="G45" s="246">
        <v>59</v>
      </c>
      <c r="H45" s="226">
        <v>60</v>
      </c>
      <c r="I45" s="216"/>
    </row>
    <row r="46" spans="1:9" ht="17.100000000000001" customHeight="1" x14ac:dyDescent="0.25">
      <c r="A46" s="149" t="s">
        <v>127</v>
      </c>
      <c r="B46" s="226">
        <v>2</v>
      </c>
      <c r="C46" s="73">
        <v>31.2</v>
      </c>
      <c r="D46" s="73">
        <v>9.4</v>
      </c>
      <c r="E46" s="73">
        <v>176</v>
      </c>
      <c r="F46" s="192">
        <v>78087</v>
      </c>
      <c r="G46" s="246">
        <v>50</v>
      </c>
      <c r="H46" s="226">
        <v>49</v>
      </c>
      <c r="I46" s="216"/>
    </row>
    <row r="47" spans="1:9" ht="17.100000000000001" customHeight="1" x14ac:dyDescent="0.25">
      <c r="A47" s="149" t="s">
        <v>128</v>
      </c>
      <c r="B47" s="246" t="s">
        <v>307</v>
      </c>
      <c r="C47" s="73" t="s">
        <v>307</v>
      </c>
      <c r="D47" s="73">
        <v>158</v>
      </c>
      <c r="E47" s="73">
        <v>1268</v>
      </c>
      <c r="F47" s="222" t="s">
        <v>307</v>
      </c>
      <c r="G47" s="246" t="s">
        <v>307</v>
      </c>
      <c r="H47" s="226" t="s">
        <v>307</v>
      </c>
      <c r="I47" s="215"/>
    </row>
    <row r="48" spans="1:9" ht="17.100000000000001" customHeight="1" x14ac:dyDescent="0.25">
      <c r="A48" s="149" t="s">
        <v>129</v>
      </c>
      <c r="B48" s="246" t="s">
        <v>307</v>
      </c>
      <c r="C48" s="73" t="s">
        <v>307</v>
      </c>
      <c r="D48" s="73">
        <v>111</v>
      </c>
      <c r="E48" s="73">
        <v>1200</v>
      </c>
      <c r="F48" s="222" t="s">
        <v>307</v>
      </c>
      <c r="G48" s="246" t="s">
        <v>307</v>
      </c>
      <c r="H48" s="226" t="s">
        <v>307</v>
      </c>
      <c r="I48" s="215"/>
    </row>
    <row r="49" spans="1:9" ht="17.100000000000001" customHeight="1" x14ac:dyDescent="0.25">
      <c r="A49" s="149" t="s">
        <v>130</v>
      </c>
      <c r="B49" s="246" t="s">
        <v>307</v>
      </c>
      <c r="C49" s="73" t="s">
        <v>307</v>
      </c>
      <c r="D49" s="73">
        <v>560</v>
      </c>
      <c r="E49" s="73">
        <v>4014</v>
      </c>
      <c r="F49" s="222" t="s">
        <v>307</v>
      </c>
      <c r="G49" s="246" t="s">
        <v>307</v>
      </c>
      <c r="H49" s="226" t="s">
        <v>307</v>
      </c>
      <c r="I49" s="215"/>
    </row>
    <row r="50" spans="1:9" ht="17.100000000000001" customHeight="1" x14ac:dyDescent="0.25">
      <c r="A50" s="149" t="s">
        <v>21</v>
      </c>
      <c r="B50" s="226">
        <v>1</v>
      </c>
      <c r="C50" s="73">
        <v>89.7</v>
      </c>
      <c r="D50" s="73">
        <v>829</v>
      </c>
      <c r="E50" s="73">
        <v>6482</v>
      </c>
      <c r="F50" s="192">
        <v>5793217</v>
      </c>
      <c r="G50" s="246">
        <v>2</v>
      </c>
      <c r="H50" s="226">
        <v>2</v>
      </c>
      <c r="I50" s="216"/>
    </row>
    <row r="51" spans="1:9" ht="17.100000000000001" customHeight="1" x14ac:dyDescent="0.25">
      <c r="A51" s="149" t="s">
        <v>236</v>
      </c>
      <c r="B51" s="226">
        <v>1</v>
      </c>
      <c r="C51" s="73">
        <v>100</v>
      </c>
      <c r="D51" s="73">
        <v>4.4000000000000004</v>
      </c>
      <c r="E51" s="73">
        <v>33.6</v>
      </c>
      <c r="F51" s="192">
        <v>34860</v>
      </c>
      <c r="G51" s="246">
        <v>57</v>
      </c>
      <c r="H51" s="226">
        <v>57</v>
      </c>
      <c r="I51" s="216"/>
    </row>
    <row r="52" spans="1:9" ht="17.100000000000001" customHeight="1" x14ac:dyDescent="0.25">
      <c r="A52" s="149" t="s">
        <v>11</v>
      </c>
      <c r="B52" s="226">
        <v>1</v>
      </c>
      <c r="C52" s="73">
        <v>78.599999999999994</v>
      </c>
      <c r="D52" s="73">
        <v>47</v>
      </c>
      <c r="E52" s="73">
        <v>820</v>
      </c>
      <c r="F52" s="192">
        <v>608142</v>
      </c>
      <c r="G52" s="246">
        <v>16</v>
      </c>
      <c r="H52" s="226">
        <v>16</v>
      </c>
      <c r="I52" s="216"/>
    </row>
    <row r="53" spans="1:9" ht="17.100000000000001" customHeight="1" x14ac:dyDescent="0.25">
      <c r="A53" s="149" t="s">
        <v>215</v>
      </c>
      <c r="B53" s="226">
        <v>1</v>
      </c>
      <c r="C53" s="73">
        <v>93.1</v>
      </c>
      <c r="D53" s="73">
        <v>18</v>
      </c>
      <c r="E53" s="73">
        <v>148</v>
      </c>
      <c r="F53" s="192">
        <v>133089</v>
      </c>
      <c r="G53" s="246">
        <v>39</v>
      </c>
      <c r="H53" s="226">
        <v>41</v>
      </c>
      <c r="I53" s="216"/>
    </row>
    <row r="54" spans="1:9" ht="17.100000000000001" customHeight="1" x14ac:dyDescent="0.25">
      <c r="A54" s="149" t="s">
        <v>224</v>
      </c>
      <c r="B54" s="226">
        <v>1</v>
      </c>
      <c r="C54" s="73">
        <v>100</v>
      </c>
      <c r="D54" s="73">
        <v>36</v>
      </c>
      <c r="E54" s="73">
        <v>192.3</v>
      </c>
      <c r="F54" s="192">
        <v>186649</v>
      </c>
      <c r="G54" s="246">
        <v>38</v>
      </c>
      <c r="H54" s="226">
        <v>36</v>
      </c>
      <c r="I54" s="216"/>
    </row>
    <row r="55" spans="1:9" ht="17.100000000000001" customHeight="1" x14ac:dyDescent="0.25">
      <c r="A55" s="149" t="s">
        <v>458</v>
      </c>
      <c r="B55" s="247" t="s">
        <v>307</v>
      </c>
      <c r="C55" s="248" t="s">
        <v>307</v>
      </c>
      <c r="D55" s="73">
        <v>122</v>
      </c>
      <c r="E55" s="73">
        <v>1572</v>
      </c>
      <c r="F55" s="192" t="s">
        <v>307</v>
      </c>
      <c r="G55" s="246" t="s">
        <v>307</v>
      </c>
      <c r="H55" s="226" t="s">
        <v>307</v>
      </c>
      <c r="I55" s="215"/>
    </row>
    <row r="56" spans="1:9" ht="17.100000000000001" customHeight="1" x14ac:dyDescent="0.25">
      <c r="A56" s="149" t="s">
        <v>54</v>
      </c>
      <c r="B56" s="247" t="s">
        <v>307</v>
      </c>
      <c r="C56" s="248" t="s">
        <v>307</v>
      </c>
      <c r="D56" s="73">
        <v>30</v>
      </c>
      <c r="E56" s="73">
        <v>360</v>
      </c>
      <c r="F56" s="192" t="s">
        <v>307</v>
      </c>
      <c r="G56" s="246" t="s">
        <v>307</v>
      </c>
      <c r="H56" s="226" t="s">
        <v>307</v>
      </c>
      <c r="I56" s="215"/>
    </row>
    <row r="57" spans="1:9" ht="17.100000000000001" customHeight="1" x14ac:dyDescent="0.25">
      <c r="A57" s="149" t="s">
        <v>28</v>
      </c>
      <c r="B57" s="226">
        <v>1</v>
      </c>
      <c r="C57" s="73">
        <v>50.6</v>
      </c>
      <c r="D57" s="73">
        <v>152</v>
      </c>
      <c r="E57" s="73">
        <v>1932</v>
      </c>
      <c r="F57" s="192">
        <v>933745</v>
      </c>
      <c r="G57" s="246">
        <v>10</v>
      </c>
      <c r="H57" s="226">
        <v>11</v>
      </c>
      <c r="I57" s="216"/>
    </row>
    <row r="58" spans="1:9" ht="17.100000000000001" customHeight="1" x14ac:dyDescent="0.25">
      <c r="A58" s="149" t="s">
        <v>7</v>
      </c>
      <c r="B58" s="247" t="s">
        <v>307</v>
      </c>
      <c r="C58" s="248" t="s">
        <v>307</v>
      </c>
      <c r="D58" s="73">
        <v>18.3</v>
      </c>
      <c r="E58" s="73">
        <v>297</v>
      </c>
      <c r="F58" s="222" t="s">
        <v>307</v>
      </c>
      <c r="G58" s="246" t="s">
        <v>307</v>
      </c>
      <c r="H58" s="226" t="s">
        <v>307</v>
      </c>
      <c r="I58" s="215"/>
    </row>
    <row r="59" spans="1:9" ht="17.100000000000001" customHeight="1" x14ac:dyDescent="0.25">
      <c r="A59" s="149" t="s">
        <v>8</v>
      </c>
      <c r="B59" s="247" t="s">
        <v>307</v>
      </c>
      <c r="C59" s="248" t="s">
        <v>307</v>
      </c>
      <c r="D59" s="73">
        <v>20</v>
      </c>
      <c r="E59" s="73">
        <v>244</v>
      </c>
      <c r="F59" s="222" t="s">
        <v>307</v>
      </c>
      <c r="G59" s="246" t="s">
        <v>307</v>
      </c>
      <c r="H59" s="226" t="s">
        <v>307</v>
      </c>
      <c r="I59" s="215"/>
    </row>
    <row r="60" spans="1:9" ht="17.100000000000001" customHeight="1" x14ac:dyDescent="0.25">
      <c r="A60" s="149" t="s">
        <v>131</v>
      </c>
      <c r="B60" s="226">
        <v>1</v>
      </c>
      <c r="C60" s="73">
        <v>62</v>
      </c>
      <c r="D60" s="73">
        <v>38.299999999999997</v>
      </c>
      <c r="E60" s="73">
        <v>541</v>
      </c>
      <c r="F60" s="192">
        <v>371571</v>
      </c>
      <c r="G60" s="246">
        <v>19</v>
      </c>
      <c r="H60" s="226">
        <v>22</v>
      </c>
      <c r="I60" s="216"/>
    </row>
    <row r="61" spans="1:9" ht="17.100000000000001" customHeight="1" x14ac:dyDescent="0.25">
      <c r="A61" s="149" t="s">
        <v>132</v>
      </c>
      <c r="B61" s="226">
        <v>3</v>
      </c>
      <c r="C61" s="73">
        <v>18.5</v>
      </c>
      <c r="D61" s="73">
        <v>11.2</v>
      </c>
      <c r="E61" s="73">
        <v>195</v>
      </c>
      <c r="F61" s="192">
        <v>96201</v>
      </c>
      <c r="G61" s="246">
        <v>43</v>
      </c>
      <c r="H61" s="226">
        <v>45</v>
      </c>
      <c r="I61" s="216"/>
    </row>
    <row r="62" spans="1:9" ht="17.100000000000001" customHeight="1" x14ac:dyDescent="0.25">
      <c r="A62" s="149" t="s">
        <v>56</v>
      </c>
      <c r="B62" s="226">
        <v>7</v>
      </c>
      <c r="C62" s="73">
        <v>1.7</v>
      </c>
      <c r="D62" s="73">
        <v>3.3</v>
      </c>
      <c r="E62" s="73">
        <v>2.5</v>
      </c>
      <c r="F62" s="192">
        <v>11500</v>
      </c>
      <c r="G62" s="246">
        <v>66</v>
      </c>
      <c r="H62" s="226">
        <v>66</v>
      </c>
      <c r="I62" s="216"/>
    </row>
    <row r="63" spans="1:9" ht="17.100000000000001" customHeight="1" x14ac:dyDescent="0.25">
      <c r="A63" s="149" t="s">
        <v>247</v>
      </c>
      <c r="B63" s="226">
        <v>1</v>
      </c>
      <c r="C63" s="73">
        <v>100</v>
      </c>
      <c r="D63" s="73">
        <v>250</v>
      </c>
      <c r="E63" s="73">
        <v>300.2</v>
      </c>
      <c r="F63" s="192">
        <v>1014507</v>
      </c>
      <c r="G63" s="246">
        <v>7</v>
      </c>
      <c r="H63" s="226">
        <v>9</v>
      </c>
      <c r="I63" s="216"/>
    </row>
    <row r="64" spans="1:9" ht="17.100000000000001" customHeight="1" x14ac:dyDescent="0.25">
      <c r="A64" s="149" t="s">
        <v>374</v>
      </c>
      <c r="B64" s="226">
        <v>1</v>
      </c>
      <c r="C64" s="73">
        <v>100</v>
      </c>
      <c r="D64" s="73">
        <v>63</v>
      </c>
      <c r="E64" s="73">
        <v>246</v>
      </c>
      <c r="F64" s="192">
        <v>345540</v>
      </c>
      <c r="G64" s="246">
        <v>28</v>
      </c>
      <c r="H64" s="226">
        <v>23</v>
      </c>
      <c r="I64" s="216"/>
    </row>
    <row r="65" spans="1:9" ht="17.100000000000001" customHeight="1" x14ac:dyDescent="0.25">
      <c r="A65" s="149" t="s">
        <v>369</v>
      </c>
      <c r="B65" s="226">
        <v>1</v>
      </c>
      <c r="C65" s="73">
        <v>93.7</v>
      </c>
      <c r="D65" s="73">
        <v>59</v>
      </c>
      <c r="E65" s="73">
        <v>952</v>
      </c>
      <c r="F65" s="192" t="s">
        <v>377</v>
      </c>
      <c r="G65" s="246">
        <v>17</v>
      </c>
      <c r="H65" s="226">
        <v>17</v>
      </c>
      <c r="I65" s="216"/>
    </row>
    <row r="66" spans="1:9" ht="17.100000000000001" customHeight="1" x14ac:dyDescent="0.25">
      <c r="A66" s="175" t="s">
        <v>17</v>
      </c>
      <c r="B66" s="213">
        <v>1</v>
      </c>
      <c r="C66" s="193">
        <v>100</v>
      </c>
      <c r="D66" s="193">
        <v>335</v>
      </c>
      <c r="E66" s="193">
        <v>630</v>
      </c>
      <c r="F66" s="195">
        <v>1593900</v>
      </c>
      <c r="G66" s="213">
        <v>9</v>
      </c>
      <c r="H66" s="213">
        <v>7</v>
      </c>
      <c r="I66" s="224"/>
    </row>
    <row r="67" spans="1:9" ht="17.100000000000001" customHeight="1" x14ac:dyDescent="0.25">
      <c r="A67" s="152" t="s">
        <v>270</v>
      </c>
      <c r="B67" s="194"/>
      <c r="C67" s="243"/>
      <c r="D67" s="243"/>
      <c r="E67" s="243"/>
      <c r="F67" s="244"/>
      <c r="G67" s="246"/>
      <c r="H67" s="214"/>
      <c r="I67" s="214"/>
    </row>
    <row r="68" spans="1:9" ht="17.100000000000001" customHeight="1" x14ac:dyDescent="0.25">
      <c r="A68" s="149" t="s">
        <v>40</v>
      </c>
      <c r="B68" s="226">
        <v>8</v>
      </c>
      <c r="C68" s="73">
        <v>1.3</v>
      </c>
      <c r="D68" s="73">
        <v>28</v>
      </c>
      <c r="E68" s="73">
        <v>33.6</v>
      </c>
      <c r="F68" s="192">
        <v>9050</v>
      </c>
      <c r="G68" s="246">
        <v>65</v>
      </c>
      <c r="H68" s="226">
        <v>67</v>
      </c>
      <c r="I68" s="216"/>
    </row>
    <row r="69" spans="1:9" ht="17.100000000000001" customHeight="1" x14ac:dyDescent="0.25">
      <c r="A69" s="149" t="s">
        <v>41</v>
      </c>
      <c r="B69" s="226">
        <v>8</v>
      </c>
      <c r="C69" s="73">
        <v>7</v>
      </c>
      <c r="D69" s="73">
        <v>49.7</v>
      </c>
      <c r="E69" s="73">
        <v>52.25</v>
      </c>
      <c r="F69" s="192">
        <v>68548</v>
      </c>
      <c r="G69" s="246">
        <v>46</v>
      </c>
      <c r="H69" s="226">
        <v>52</v>
      </c>
      <c r="I69" s="216"/>
    </row>
    <row r="70" spans="1:9" ht="17.100000000000001" customHeight="1" x14ac:dyDescent="0.25">
      <c r="A70" s="149" t="s">
        <v>192</v>
      </c>
      <c r="B70" s="226">
        <v>32</v>
      </c>
      <c r="C70" s="73">
        <v>0.2</v>
      </c>
      <c r="D70" s="73">
        <v>80</v>
      </c>
      <c r="E70" s="73">
        <v>374.08</v>
      </c>
      <c r="F70" s="192">
        <v>74006</v>
      </c>
      <c r="G70" s="246">
        <v>52</v>
      </c>
      <c r="H70" s="226">
        <v>50</v>
      </c>
      <c r="I70" s="216"/>
    </row>
    <row r="71" spans="1:9" ht="17.100000000000001" customHeight="1" x14ac:dyDescent="0.25">
      <c r="A71" s="149" t="s">
        <v>133</v>
      </c>
      <c r="B71" s="226">
        <v>3</v>
      </c>
      <c r="C71" s="73">
        <v>7</v>
      </c>
      <c r="D71" s="73">
        <v>302</v>
      </c>
      <c r="E71" s="73">
        <v>207.6</v>
      </c>
      <c r="F71" s="192">
        <v>475318</v>
      </c>
      <c r="G71" s="246">
        <v>20</v>
      </c>
      <c r="H71" s="226">
        <v>18</v>
      </c>
      <c r="I71" s="216"/>
    </row>
    <row r="72" spans="1:9" ht="17.100000000000001" customHeight="1" x14ac:dyDescent="0.25">
      <c r="A72" s="149" t="s">
        <v>42</v>
      </c>
      <c r="B72" s="226">
        <v>3</v>
      </c>
      <c r="C72" s="73">
        <v>7.9</v>
      </c>
      <c r="D72" s="73" t="s">
        <v>307</v>
      </c>
      <c r="E72" s="73">
        <v>323</v>
      </c>
      <c r="F72" s="192">
        <v>78537</v>
      </c>
      <c r="G72" s="246">
        <v>51</v>
      </c>
      <c r="H72" s="226">
        <v>48</v>
      </c>
      <c r="I72" s="216"/>
    </row>
    <row r="73" spans="1:9" ht="17.100000000000001" customHeight="1" x14ac:dyDescent="0.25">
      <c r="A73" s="149" t="s">
        <v>194</v>
      </c>
      <c r="B73" s="226">
        <v>1</v>
      </c>
      <c r="C73" s="73">
        <v>11.6</v>
      </c>
      <c r="D73" s="73">
        <v>1100</v>
      </c>
      <c r="E73" s="73">
        <v>6028</v>
      </c>
      <c r="F73" s="192">
        <v>758121</v>
      </c>
      <c r="G73" s="246">
        <v>12</v>
      </c>
      <c r="H73" s="226">
        <v>13</v>
      </c>
      <c r="I73" s="216"/>
    </row>
    <row r="74" spans="1:9" ht="17.100000000000001" customHeight="1" x14ac:dyDescent="0.25">
      <c r="A74" s="149" t="s">
        <v>44</v>
      </c>
      <c r="B74" s="226">
        <v>13</v>
      </c>
      <c r="C74" s="73">
        <v>2.4</v>
      </c>
      <c r="D74" s="73">
        <v>10</v>
      </c>
      <c r="E74" s="73">
        <v>10.4</v>
      </c>
      <c r="F74" s="192">
        <v>2022</v>
      </c>
      <c r="G74" s="246">
        <v>72</v>
      </c>
      <c r="H74" s="226">
        <v>72</v>
      </c>
      <c r="I74" s="216"/>
    </row>
    <row r="75" spans="1:9" ht="17.100000000000001" customHeight="1" x14ac:dyDescent="0.25">
      <c r="A75" s="149" t="s">
        <v>315</v>
      </c>
      <c r="B75" s="226">
        <v>30</v>
      </c>
      <c r="C75" s="73">
        <v>0.1</v>
      </c>
      <c r="D75" s="73">
        <v>109.3</v>
      </c>
      <c r="E75" s="73">
        <v>82.33</v>
      </c>
      <c r="F75" s="192">
        <v>38888</v>
      </c>
      <c r="G75" s="246" t="s">
        <v>307</v>
      </c>
      <c r="H75" s="226" t="s">
        <v>307</v>
      </c>
      <c r="I75" s="216"/>
    </row>
    <row r="76" spans="1:9" ht="17.100000000000001" customHeight="1" x14ac:dyDescent="0.25">
      <c r="A76" s="149" t="s">
        <v>193</v>
      </c>
      <c r="B76" s="226">
        <v>5</v>
      </c>
      <c r="C76" s="73">
        <v>3.5</v>
      </c>
      <c r="D76" s="73">
        <v>2</v>
      </c>
      <c r="E76" s="73">
        <v>0.1</v>
      </c>
      <c r="F76" s="192">
        <v>3739</v>
      </c>
      <c r="G76" s="246">
        <v>71</v>
      </c>
      <c r="H76" s="226">
        <v>70</v>
      </c>
      <c r="I76" s="216"/>
    </row>
    <row r="77" spans="1:9" ht="17.100000000000001" customHeight="1" x14ac:dyDescent="0.25">
      <c r="A77" s="149" t="s">
        <v>45</v>
      </c>
      <c r="B77" s="226">
        <v>4</v>
      </c>
      <c r="C77" s="73">
        <v>5.6</v>
      </c>
      <c r="D77" s="73">
        <v>37.200000000000003</v>
      </c>
      <c r="E77" s="73">
        <v>796.8</v>
      </c>
      <c r="F77" s="192">
        <v>218878</v>
      </c>
      <c r="G77" s="246">
        <v>28</v>
      </c>
      <c r="H77" s="226">
        <v>32</v>
      </c>
      <c r="I77" s="216"/>
    </row>
    <row r="78" spans="1:9" ht="17.100000000000001" customHeight="1" x14ac:dyDescent="0.25">
      <c r="A78" s="149" t="s">
        <v>46</v>
      </c>
      <c r="B78" s="226">
        <v>2</v>
      </c>
      <c r="C78" s="73">
        <v>20</v>
      </c>
      <c r="D78" s="73">
        <v>21</v>
      </c>
      <c r="E78" s="73">
        <v>325.5</v>
      </c>
      <c r="F78" s="192">
        <v>146475</v>
      </c>
      <c r="G78" s="246">
        <v>36</v>
      </c>
      <c r="H78" s="226">
        <v>37</v>
      </c>
      <c r="I78" s="216"/>
    </row>
    <row r="79" spans="1:9" ht="17.100000000000001" customHeight="1" x14ac:dyDescent="0.25">
      <c r="A79" s="149" t="s">
        <v>27</v>
      </c>
      <c r="B79" s="226">
        <v>2</v>
      </c>
      <c r="C79" s="73">
        <v>28</v>
      </c>
      <c r="D79" s="73">
        <v>443</v>
      </c>
      <c r="E79" s="73">
        <v>1861.35</v>
      </c>
      <c r="F79" s="192">
        <v>677941</v>
      </c>
      <c r="G79" s="246">
        <v>14</v>
      </c>
      <c r="H79" s="226">
        <v>14</v>
      </c>
      <c r="I79" s="216"/>
    </row>
    <row r="80" spans="1:9" ht="17.100000000000001" customHeight="1" x14ac:dyDescent="0.25">
      <c r="A80" s="149" t="s">
        <v>198</v>
      </c>
      <c r="B80" s="226">
        <v>6</v>
      </c>
      <c r="C80" s="73">
        <v>3.7</v>
      </c>
      <c r="D80" s="73">
        <v>24.7</v>
      </c>
      <c r="E80" s="73">
        <v>1074</v>
      </c>
      <c r="F80" s="192">
        <v>52412</v>
      </c>
      <c r="G80" s="246">
        <v>54</v>
      </c>
      <c r="H80" s="226">
        <v>55</v>
      </c>
      <c r="I80" s="216"/>
    </row>
    <row r="81" spans="1:9" ht="17.100000000000001" customHeight="1" x14ac:dyDescent="0.25">
      <c r="A81" s="149" t="s">
        <v>195</v>
      </c>
      <c r="B81" s="226">
        <v>22</v>
      </c>
      <c r="C81" s="73">
        <v>0.8</v>
      </c>
      <c r="D81" s="73">
        <v>182</v>
      </c>
      <c r="E81" s="73">
        <v>372.12</v>
      </c>
      <c r="F81" s="192">
        <v>67747</v>
      </c>
      <c r="G81" s="246">
        <v>44</v>
      </c>
      <c r="H81" s="226">
        <v>53</v>
      </c>
      <c r="I81" s="216"/>
    </row>
    <row r="82" spans="1:9" ht="3" customHeight="1" thickBot="1" x14ac:dyDescent="0.3">
      <c r="A82" s="146"/>
      <c r="B82" s="135"/>
      <c r="C82" s="54"/>
      <c r="D82" s="54"/>
      <c r="E82" s="54"/>
      <c r="F82" s="245"/>
      <c r="G82" s="135"/>
      <c r="H82" s="249"/>
      <c r="I82" s="26"/>
    </row>
    <row r="83" spans="1:9" s="75" customFormat="1" ht="15.75" customHeight="1" x14ac:dyDescent="0.15">
      <c r="A83" s="172" t="s">
        <v>454</v>
      </c>
      <c r="B83" s="69"/>
      <c r="C83" s="69"/>
      <c r="D83" s="69"/>
      <c r="E83" s="69"/>
      <c r="F83" s="69"/>
      <c r="G83" s="69"/>
      <c r="H83" s="69"/>
      <c r="I83" s="198"/>
    </row>
    <row r="84" spans="1:9" s="199" customFormat="1" ht="12" customHeight="1" x14ac:dyDescent="0.15">
      <c r="A84" s="173" t="s">
        <v>455</v>
      </c>
    </row>
    <row r="85" spans="1:9" s="199" customFormat="1" ht="12" customHeight="1" x14ac:dyDescent="0.15">
      <c r="A85" s="173" t="s">
        <v>456</v>
      </c>
    </row>
    <row r="86" spans="1:9" s="75" customFormat="1" ht="12" customHeight="1" x14ac:dyDescent="0.15">
      <c r="A86" s="173" t="s">
        <v>457</v>
      </c>
      <c r="B86" s="199"/>
      <c r="C86" s="199"/>
      <c r="D86" s="199"/>
      <c r="E86" s="199"/>
      <c r="F86" s="199"/>
      <c r="G86" s="199"/>
      <c r="H86" s="199"/>
      <c r="I86" s="199"/>
    </row>
    <row r="87" spans="1:9" s="75" customFormat="1" ht="12" customHeight="1" x14ac:dyDescent="0.15">
      <c r="A87" s="173" t="s">
        <v>316</v>
      </c>
      <c r="B87" s="199"/>
      <c r="C87" s="199"/>
      <c r="D87" s="199"/>
      <c r="E87" s="199"/>
      <c r="F87" s="199"/>
      <c r="G87" s="199"/>
      <c r="H87" s="199"/>
      <c r="I87" s="199"/>
    </row>
    <row r="88" spans="1:9" s="75" customFormat="1" ht="12" customHeight="1" x14ac:dyDescent="0.15">
      <c r="A88" s="191" t="s">
        <v>314</v>
      </c>
      <c r="B88" s="199"/>
      <c r="C88" s="199"/>
      <c r="D88" s="199"/>
      <c r="E88" s="199"/>
      <c r="F88" s="199"/>
      <c r="G88" s="199"/>
      <c r="H88" s="199"/>
      <c r="I88" s="199"/>
    </row>
    <row r="89" spans="1:9" s="75" customFormat="1" ht="12" customHeight="1" x14ac:dyDescent="0.15">
      <c r="A89" s="174" t="s">
        <v>308</v>
      </c>
      <c r="B89" s="64"/>
      <c r="C89" s="64"/>
      <c r="D89" s="64"/>
      <c r="E89" s="64"/>
      <c r="F89" s="64"/>
      <c r="G89" s="64"/>
      <c r="H89" s="64"/>
      <c r="I89" s="64"/>
    </row>
    <row r="90" spans="1:9" ht="21.75" customHeight="1" x14ac:dyDescent="0.25">
      <c r="B90" s="63"/>
      <c r="C90" s="63"/>
      <c r="D90" s="63"/>
      <c r="E90" s="63"/>
      <c r="F90" s="63"/>
      <c r="G90" s="63"/>
      <c r="H90" s="63"/>
      <c r="I90" s="63"/>
    </row>
    <row r="91" spans="1:9" ht="21.75" customHeight="1" x14ac:dyDescent="0.25">
      <c r="D91" s="60" t="s">
        <v>297</v>
      </c>
    </row>
  </sheetData>
  <customSheetViews>
    <customSheetView guid="{9EC70E18-8C3A-46F5-BE67-33C10C055D84}" scale="130" showPageBreaks="1" printArea="1">
      <pane ySplit="4" topLeftCell="A5" activePane="bottomLeft" state="frozen"/>
      <selection pane="bottomLeft" activeCell="A21" sqref="A21"/>
      <rowBreaks count="2" manualBreakCount="2">
        <brk id="34" max="16383" man="1"/>
        <brk id="66" max="16383" man="1"/>
      </rowBreaks>
      <pageMargins left="0.5" right="0.5" top="0.5" bottom="0.5" header="0.3" footer="0.3"/>
      <printOptions horizontalCentered="1"/>
      <pageSetup fitToHeight="3" orientation="portrait" r:id="rId1"/>
    </customSheetView>
    <customSheetView guid="{572EB0DD-300A-47BD-BE7D-63D572A749B1}" scale="110" showPageBreaks="1" printArea="1">
      <pane ySplit="4" topLeftCell="A5" activePane="bottomLeft" state="frozen"/>
      <selection pane="bottomLeft" activeCell="A5" sqref="A5"/>
      <rowBreaks count="2" manualBreakCount="2">
        <brk id="34" max="16383" man="1"/>
        <brk id="66" max="16383" man="1"/>
      </rowBreaks>
      <pageMargins left="0.5" right="0.5" top="0.5" bottom="0.5" header="0.3" footer="0.3"/>
      <printOptions horizontalCentered="1"/>
      <pageSetup fitToHeight="3" orientation="portrait" r:id="rId2"/>
    </customSheetView>
    <customSheetView guid="{873DCBBA-D251-4338-AD66-8DDC08D54616}" scale="130">
      <pane ySplit="4" topLeftCell="A5" activePane="bottomLeft" state="frozen"/>
      <selection pane="bottomLeft" activeCell="I10" sqref="I10"/>
      <rowBreaks count="2" manualBreakCount="2">
        <brk id="34" max="16383" man="1"/>
        <brk id="66" max="16383" man="1"/>
      </rowBreaks>
      <pageMargins left="0.5" right="0.5" top="0.5" bottom="0.5" header="0.3" footer="0.3"/>
      <printOptions horizontalCentered="1"/>
      <pageSetup fitToHeight="3" orientation="portrait" r:id="rId3"/>
    </customSheetView>
    <customSheetView guid="{94073BD0-C5DE-4F68-B048-13CD46AAA0AA}" scale="130">
      <pane ySplit="4" topLeftCell="A46" activePane="bottomLeft" state="frozen"/>
      <selection pane="bottomLeft" activeCell="F36" sqref="F36"/>
      <rowBreaks count="2" manualBreakCount="2">
        <brk id="34" max="16383" man="1"/>
        <brk id="66" max="16383" man="1"/>
      </rowBreaks>
      <pageMargins left="0.5" right="0.5" top="0.5" bottom="0.5" header="0.3" footer="0.3"/>
      <printOptions horizontalCentered="1"/>
      <pageSetup fitToHeight="3" orientation="portrait" r:id="rId4"/>
    </customSheetView>
  </customSheetViews>
  <mergeCells count="9">
    <mergeCell ref="A1:H1"/>
    <mergeCell ref="A2:A4"/>
    <mergeCell ref="G2:H2"/>
    <mergeCell ref="B3:B4"/>
    <mergeCell ref="C3:C4"/>
    <mergeCell ref="D3:D4"/>
    <mergeCell ref="E3:E4"/>
    <mergeCell ref="F3:F4"/>
    <mergeCell ref="G4:H4"/>
  </mergeCells>
  <printOptions horizontalCentered="1"/>
  <pageMargins left="0.5" right="0.5" top="0.5" bottom="0.5" header="0.3" footer="0.3"/>
  <pageSetup fitToHeight="3" orientation="portrait" r:id="rId5"/>
  <rowBreaks count="2" manualBreakCount="2">
    <brk id="34" max="16383" man="1"/>
    <brk id="6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3"/>
  <sheetViews>
    <sheetView zoomScale="125" zoomScaleNormal="125" zoomScaleSheetLayoutView="110" workbookViewId="0">
      <selection activeCell="F26" sqref="F26"/>
    </sheetView>
  </sheetViews>
  <sheetFormatPr defaultColWidth="17.7109375" defaultRowHeight="15.75" customHeight="1" x14ac:dyDescent="0.25"/>
  <cols>
    <col min="1" max="1" width="30.140625" style="44" customWidth="1"/>
    <col min="2" max="3" width="9.7109375" style="44" customWidth="1"/>
    <col min="4" max="4" width="17.42578125" style="44" customWidth="1"/>
    <col min="5" max="5" width="11.140625" style="44" hidden="1" customWidth="1"/>
    <col min="6" max="6" width="13.140625" style="44" customWidth="1"/>
    <col min="7" max="8" width="7.7109375" style="44" customWidth="1"/>
    <col min="9" max="16384" width="17.7109375" style="44"/>
  </cols>
  <sheetData>
    <row r="1" spans="1:13" ht="18" customHeight="1" x14ac:dyDescent="0.25">
      <c r="A1" s="287" t="s">
        <v>385</v>
      </c>
      <c r="B1" s="287"/>
      <c r="C1" s="287"/>
      <c r="D1" s="287"/>
      <c r="E1" s="287"/>
      <c r="F1" s="287"/>
      <c r="G1" s="287"/>
      <c r="H1" s="287"/>
      <c r="I1" s="204"/>
      <c r="J1" s="202"/>
      <c r="K1" s="202"/>
      <c r="L1" s="202"/>
      <c r="M1" s="202"/>
    </row>
    <row r="2" spans="1:13" ht="24" customHeight="1" x14ac:dyDescent="0.25">
      <c r="A2" s="286" t="s">
        <v>19</v>
      </c>
      <c r="B2" s="133" t="s">
        <v>295</v>
      </c>
      <c r="C2" s="133" t="s">
        <v>463</v>
      </c>
      <c r="D2" s="286" t="s">
        <v>134</v>
      </c>
      <c r="E2" s="286"/>
      <c r="F2" s="67" t="s">
        <v>294</v>
      </c>
      <c r="G2" s="286" t="s">
        <v>379</v>
      </c>
      <c r="H2" s="323"/>
      <c r="I2" s="204"/>
      <c r="J2" s="202"/>
      <c r="K2" s="202"/>
      <c r="L2" s="202"/>
      <c r="M2" s="202"/>
    </row>
    <row r="3" spans="1:13" ht="12.75" customHeight="1" x14ac:dyDescent="0.25">
      <c r="A3" s="286"/>
      <c r="B3" s="318" t="s">
        <v>117</v>
      </c>
      <c r="C3" s="318" t="s">
        <v>118</v>
      </c>
      <c r="D3" s="318" t="s">
        <v>135</v>
      </c>
      <c r="E3" s="318"/>
      <c r="F3" s="320">
        <v>1000</v>
      </c>
      <c r="G3" s="67">
        <v>2016</v>
      </c>
      <c r="H3" s="67">
        <v>2017</v>
      </c>
      <c r="I3" s="33"/>
      <c r="J3" s="202"/>
      <c r="K3" s="202"/>
      <c r="L3" s="202"/>
      <c r="M3" s="202"/>
    </row>
    <row r="4" spans="1:13" ht="12" customHeight="1" x14ac:dyDescent="0.25">
      <c r="A4" s="322"/>
      <c r="B4" s="319"/>
      <c r="C4" s="319"/>
      <c r="D4" s="319"/>
      <c r="E4" s="319"/>
      <c r="F4" s="321"/>
      <c r="G4" s="324" t="s">
        <v>117</v>
      </c>
      <c r="H4" s="324"/>
      <c r="I4" s="33"/>
      <c r="J4" s="202"/>
      <c r="K4" s="202"/>
      <c r="L4" s="202"/>
      <c r="M4" s="202"/>
    </row>
    <row r="5" spans="1:13" ht="15" customHeight="1" x14ac:dyDescent="0.25">
      <c r="A5" s="327" t="s">
        <v>271</v>
      </c>
      <c r="B5" s="327"/>
      <c r="C5" s="327"/>
      <c r="D5" s="329"/>
      <c r="E5" s="329"/>
      <c r="F5" s="76"/>
      <c r="G5" s="72"/>
      <c r="H5" s="72"/>
      <c r="I5" s="57" t="s">
        <v>297</v>
      </c>
      <c r="J5" s="202"/>
      <c r="K5" s="202"/>
      <c r="L5" s="202"/>
      <c r="M5" s="202"/>
    </row>
    <row r="6" spans="1:13" ht="14.1" customHeight="1" x14ac:dyDescent="0.25">
      <c r="A6" s="153" t="s">
        <v>23</v>
      </c>
      <c r="B6" s="180">
        <v>7</v>
      </c>
      <c r="C6" s="181">
        <v>3.9</v>
      </c>
      <c r="D6" s="328">
        <v>2321250</v>
      </c>
      <c r="E6" s="328"/>
      <c r="F6" s="226">
        <v>2625413</v>
      </c>
      <c r="G6" s="119">
        <v>5</v>
      </c>
      <c r="H6" s="119">
        <v>5</v>
      </c>
      <c r="I6" s="190"/>
    </row>
    <row r="7" spans="1:13" ht="14.1" customHeight="1" x14ac:dyDescent="0.25">
      <c r="A7" s="154" t="s">
        <v>310</v>
      </c>
      <c r="B7" s="158">
        <v>22</v>
      </c>
      <c r="C7" s="181" t="s">
        <v>390</v>
      </c>
      <c r="D7" s="273" t="s">
        <v>307</v>
      </c>
      <c r="E7" s="274"/>
      <c r="F7" s="226">
        <v>133</v>
      </c>
      <c r="G7" s="119">
        <v>73</v>
      </c>
      <c r="H7" s="119">
        <v>73</v>
      </c>
      <c r="I7" s="19"/>
    </row>
    <row r="8" spans="1:13" ht="14.1" customHeight="1" x14ac:dyDescent="0.25">
      <c r="A8" s="153" t="s">
        <v>199</v>
      </c>
      <c r="B8" s="180">
        <v>28</v>
      </c>
      <c r="C8" s="181" t="s">
        <v>390</v>
      </c>
      <c r="D8" s="328">
        <v>41085</v>
      </c>
      <c r="E8" s="328"/>
      <c r="F8" s="226">
        <v>25040</v>
      </c>
      <c r="G8" s="119">
        <v>63</v>
      </c>
      <c r="H8" s="119">
        <v>62</v>
      </c>
      <c r="I8" s="19"/>
    </row>
    <row r="9" spans="1:13" ht="14.1" customHeight="1" x14ac:dyDescent="0.25">
      <c r="A9" s="153" t="s">
        <v>53</v>
      </c>
      <c r="B9" s="180">
        <v>2</v>
      </c>
      <c r="C9" s="181">
        <v>8.9</v>
      </c>
      <c r="D9" s="328">
        <v>13735</v>
      </c>
      <c r="E9" s="328"/>
      <c r="F9" s="226">
        <v>28706</v>
      </c>
      <c r="G9" s="119">
        <v>64</v>
      </c>
      <c r="H9" s="119">
        <v>58</v>
      </c>
      <c r="I9" s="19"/>
    </row>
    <row r="10" spans="1:13" ht="14.1" customHeight="1" x14ac:dyDescent="0.25">
      <c r="A10" s="153" t="s">
        <v>20</v>
      </c>
      <c r="B10" s="180">
        <v>1</v>
      </c>
      <c r="C10" s="181">
        <v>17.3</v>
      </c>
      <c r="D10" s="328">
        <v>39798000</v>
      </c>
      <c r="E10" s="328"/>
      <c r="F10" s="226">
        <v>6561720</v>
      </c>
      <c r="G10" s="119">
        <v>1</v>
      </c>
      <c r="H10" s="119">
        <v>1</v>
      </c>
      <c r="I10" s="19"/>
    </row>
    <row r="11" spans="1:13" ht="14.1" customHeight="1" x14ac:dyDescent="0.25">
      <c r="A11" s="153" t="s">
        <v>464</v>
      </c>
      <c r="B11" s="251" t="s">
        <v>307</v>
      </c>
      <c r="C11" s="250" t="s">
        <v>307</v>
      </c>
      <c r="D11" s="328" t="s">
        <v>307</v>
      </c>
      <c r="E11" s="328"/>
      <c r="F11" s="226" t="s">
        <v>307</v>
      </c>
      <c r="G11" s="226" t="s">
        <v>307</v>
      </c>
      <c r="H11" s="226" t="s">
        <v>307</v>
      </c>
      <c r="I11" s="19"/>
    </row>
    <row r="12" spans="1:13" ht="14.1" customHeight="1" x14ac:dyDescent="0.25">
      <c r="A12" s="153" t="s">
        <v>55</v>
      </c>
      <c r="B12" s="180">
        <v>8</v>
      </c>
      <c r="C12" s="181">
        <v>4.3</v>
      </c>
      <c r="D12" s="328">
        <v>319700</v>
      </c>
      <c r="E12" s="328"/>
      <c r="F12" s="226">
        <v>206526</v>
      </c>
      <c r="G12" s="119">
        <v>26</v>
      </c>
      <c r="H12" s="119">
        <v>34</v>
      </c>
      <c r="I12" s="19"/>
    </row>
    <row r="13" spans="1:13" ht="14.1" customHeight="1" x14ac:dyDescent="0.25">
      <c r="A13" s="153" t="s">
        <v>311</v>
      </c>
      <c r="B13" s="158">
        <v>3</v>
      </c>
      <c r="C13" s="181">
        <v>10.6</v>
      </c>
      <c r="D13" s="328">
        <v>2500</v>
      </c>
      <c r="E13" s="328"/>
      <c r="F13" s="226">
        <v>3875</v>
      </c>
      <c r="G13" s="119">
        <v>70</v>
      </c>
      <c r="H13" s="119">
        <v>69</v>
      </c>
      <c r="I13" s="19"/>
    </row>
    <row r="14" spans="1:13" ht="14.1" customHeight="1" x14ac:dyDescent="0.25">
      <c r="A14" s="154" t="s">
        <v>465</v>
      </c>
      <c r="B14" s="251" t="s">
        <v>307</v>
      </c>
      <c r="C14" s="250" t="s">
        <v>307</v>
      </c>
      <c r="D14" s="328" t="s">
        <v>307</v>
      </c>
      <c r="E14" s="328"/>
      <c r="F14" s="226" t="s">
        <v>307</v>
      </c>
      <c r="G14" s="226" t="s">
        <v>307</v>
      </c>
      <c r="H14" s="226" t="s">
        <v>307</v>
      </c>
      <c r="I14" s="77"/>
      <c r="J14" s="77"/>
    </row>
    <row r="15" spans="1:13" ht="14.1" customHeight="1" x14ac:dyDescent="0.25">
      <c r="A15" s="156"/>
      <c r="B15" s="158"/>
      <c r="C15" s="181"/>
      <c r="D15" s="331" t="s">
        <v>459</v>
      </c>
      <c r="E15" s="331"/>
      <c r="F15" s="134"/>
      <c r="G15" s="134"/>
      <c r="H15" s="134"/>
      <c r="I15" s="19"/>
    </row>
    <row r="16" spans="1:13" ht="14.1" customHeight="1" x14ac:dyDescent="0.25">
      <c r="A16" s="156" t="s">
        <v>136</v>
      </c>
      <c r="B16" s="158">
        <v>10</v>
      </c>
      <c r="C16" s="181">
        <v>3.5</v>
      </c>
      <c r="D16" s="328">
        <v>3759000</v>
      </c>
      <c r="E16" s="328"/>
      <c r="F16" s="226">
        <v>267581</v>
      </c>
      <c r="G16" s="134">
        <v>32</v>
      </c>
      <c r="H16" s="134">
        <v>29</v>
      </c>
      <c r="I16" s="19"/>
    </row>
    <row r="17" spans="1:9" ht="5.25" customHeight="1" thickBot="1" x14ac:dyDescent="0.3">
      <c r="A17" s="157"/>
      <c r="B17" s="159"/>
      <c r="C17" s="125"/>
      <c r="D17" s="330"/>
      <c r="E17" s="330"/>
      <c r="F17" s="160"/>
      <c r="G17" s="120"/>
      <c r="H17" s="120"/>
      <c r="I17" s="19"/>
    </row>
    <row r="18" spans="1:9" ht="4.5" customHeight="1" x14ac:dyDescent="0.25">
      <c r="A18" s="311"/>
      <c r="B18" s="325"/>
      <c r="C18" s="325"/>
      <c r="D18" s="325"/>
      <c r="E18" s="325"/>
      <c r="F18" s="325"/>
      <c r="G18" s="311"/>
      <c r="H18" s="311"/>
    </row>
    <row r="19" spans="1:9" ht="12.95" customHeight="1" x14ac:dyDescent="0.25">
      <c r="A19" s="326" t="s">
        <v>460</v>
      </c>
      <c r="B19" s="326"/>
      <c r="C19" s="326"/>
      <c r="D19" s="326"/>
      <c r="E19" s="326"/>
      <c r="F19" s="326"/>
      <c r="G19" s="326"/>
      <c r="H19" s="326"/>
    </row>
    <row r="20" spans="1:9" ht="12.95" customHeight="1" x14ac:dyDescent="0.25">
      <c r="A20" s="147" t="s">
        <v>461</v>
      </c>
      <c r="B20" s="147"/>
      <c r="C20" s="147"/>
      <c r="D20" s="147"/>
      <c r="E20" s="147"/>
      <c r="F20" s="147"/>
      <c r="G20" s="147"/>
      <c r="H20" s="147"/>
    </row>
    <row r="21" spans="1:9" ht="12.95" customHeight="1" x14ac:dyDescent="0.25">
      <c r="A21" s="147" t="s">
        <v>462</v>
      </c>
      <c r="B21" s="147"/>
      <c r="C21" s="147"/>
      <c r="D21" s="147"/>
      <c r="E21" s="147"/>
      <c r="F21" s="147"/>
      <c r="G21" s="147"/>
      <c r="H21" s="147"/>
    </row>
    <row r="22" spans="1:9" ht="12.95" customHeight="1" x14ac:dyDescent="0.25">
      <c r="A22" s="147" t="s">
        <v>457</v>
      </c>
      <c r="B22" s="147"/>
      <c r="C22" s="147"/>
      <c r="D22" s="147"/>
      <c r="E22" s="147"/>
      <c r="F22" s="147"/>
      <c r="G22" s="147"/>
      <c r="H22" s="147"/>
    </row>
    <row r="23" spans="1:9" ht="15.75" customHeight="1" x14ac:dyDescent="0.25">
      <c r="A23" s="147" t="s">
        <v>312</v>
      </c>
    </row>
  </sheetData>
  <customSheetViews>
    <customSheetView guid="{9EC70E18-8C3A-46F5-BE67-33C10C055D84}" scale="125" showPageBreaks="1" fitToPage="1" printArea="1" hiddenColumns="1">
      <selection activeCell="G4" sqref="G4:H4"/>
      <pageMargins left="0.5" right="0.5" top="0.5" bottom="0.5" header="0.3" footer="0.3"/>
      <pageSetup scale="98" orientation="portrait" r:id="rId1"/>
    </customSheetView>
    <customSheetView guid="{572EB0DD-300A-47BD-BE7D-63D572A749B1}" scale="125" showPageBreaks="1" fitToPage="1" printArea="1" hiddenColumns="1">
      <selection activeCell="F25" sqref="F25"/>
      <pageMargins left="0.5" right="0.5" top="0.5" bottom="0.5" header="0.3" footer="0.3"/>
      <pageSetup scale="98" orientation="portrait" r:id="rId2"/>
    </customSheetView>
    <customSheetView guid="{873DCBBA-D251-4338-AD66-8DDC08D54616}" scale="125" fitToPage="1" hiddenColumns="1">
      <selection activeCell="G4" sqref="G4:H4"/>
      <pageMargins left="0.5" right="0.5" top="0.5" bottom="0.5" header="0.3" footer="0.3"/>
      <pageSetup scale="98" orientation="portrait" r:id="rId3"/>
    </customSheetView>
    <customSheetView guid="{94073BD0-C5DE-4F68-B048-13CD46AAA0AA}" scale="125" fitToPage="1" hiddenColumns="1">
      <selection activeCell="G4" sqref="G4:H4"/>
      <pageMargins left="0.5" right="0.5" top="0.5" bottom="0.5" header="0.3" footer="0.3"/>
      <pageSetup scale="98" orientation="portrait" r:id="rId4"/>
    </customSheetView>
  </customSheetViews>
  <mergeCells count="24">
    <mergeCell ref="A18:H18"/>
    <mergeCell ref="A19:H19"/>
    <mergeCell ref="A5:C5"/>
    <mergeCell ref="D6:E6"/>
    <mergeCell ref="D5:E5"/>
    <mergeCell ref="D9:E9"/>
    <mergeCell ref="D17:E17"/>
    <mergeCell ref="D14:E14"/>
    <mergeCell ref="D15:E15"/>
    <mergeCell ref="D13:E13"/>
    <mergeCell ref="D8:E8"/>
    <mergeCell ref="D12:E12"/>
    <mergeCell ref="D10:E10"/>
    <mergeCell ref="D11:E11"/>
    <mergeCell ref="D16:E16"/>
    <mergeCell ref="A1:H1"/>
    <mergeCell ref="F3:F4"/>
    <mergeCell ref="B3:B4"/>
    <mergeCell ref="C3:C4"/>
    <mergeCell ref="D3:E4"/>
    <mergeCell ref="A2:A4"/>
    <mergeCell ref="G2:H2"/>
    <mergeCell ref="G4:H4"/>
    <mergeCell ref="D2:E2"/>
  </mergeCells>
  <pageMargins left="0.5" right="0.5" top="0.5" bottom="0.5" header="0.3" footer="0.3"/>
  <pageSetup scale="99" orientation="portrait" r:id="rId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2"/>
  <sheetViews>
    <sheetView workbookViewId="0">
      <selection activeCell="M26" sqref="M26"/>
    </sheetView>
  </sheetViews>
  <sheetFormatPr defaultColWidth="9.140625" defaultRowHeight="18" customHeight="1" x14ac:dyDescent="0.25"/>
  <cols>
    <col min="1" max="1" width="12.42578125" style="44" bestFit="1" customWidth="1"/>
    <col min="2" max="3" width="10.5703125" style="44" bestFit="1" customWidth="1"/>
    <col min="4" max="4" width="10.140625" style="44" bestFit="1" customWidth="1"/>
    <col min="5" max="5" width="9.5703125" style="44" bestFit="1" customWidth="1"/>
    <col min="6" max="8" width="10.5703125" style="44" bestFit="1" customWidth="1"/>
    <col min="9" max="10" width="9.140625" style="44"/>
    <col min="11" max="11" width="11.140625" style="44" bestFit="1" customWidth="1"/>
    <col min="12" max="16384" width="9.140625" style="44"/>
  </cols>
  <sheetData>
    <row r="1" spans="1:11" ht="18" customHeight="1" x14ac:dyDescent="0.25">
      <c r="A1" s="287" t="s">
        <v>386</v>
      </c>
      <c r="B1" s="287"/>
      <c r="C1" s="287"/>
      <c r="D1" s="287"/>
      <c r="E1" s="287"/>
      <c r="F1" s="287"/>
      <c r="G1" s="287"/>
      <c r="H1" s="287"/>
      <c r="I1" s="287"/>
    </row>
    <row r="2" spans="1:11" ht="18" customHeight="1" x14ac:dyDescent="0.25">
      <c r="A2" s="286" t="s">
        <v>101</v>
      </c>
      <c r="B2" s="286" t="s">
        <v>102</v>
      </c>
      <c r="C2" s="286" t="s">
        <v>103</v>
      </c>
      <c r="D2" s="286" t="s">
        <v>145</v>
      </c>
      <c r="E2" s="286"/>
      <c r="F2" s="286"/>
      <c r="G2" s="286"/>
      <c r="H2" s="286" t="s">
        <v>104</v>
      </c>
      <c r="I2" s="286" t="s">
        <v>105</v>
      </c>
    </row>
    <row r="3" spans="1:11" ht="15" customHeight="1" x14ac:dyDescent="0.25">
      <c r="A3" s="286"/>
      <c r="B3" s="286"/>
      <c r="C3" s="286"/>
      <c r="D3" s="79" t="s">
        <v>106</v>
      </c>
      <c r="E3" s="79" t="s">
        <v>107</v>
      </c>
      <c r="F3" s="332" t="s">
        <v>108</v>
      </c>
      <c r="G3" s="79" t="s">
        <v>104</v>
      </c>
      <c r="H3" s="286"/>
      <c r="I3" s="286"/>
    </row>
    <row r="4" spans="1:11" ht="14.25" customHeight="1" x14ac:dyDescent="0.25">
      <c r="A4" s="322"/>
      <c r="B4" s="322"/>
      <c r="C4" s="322"/>
      <c r="D4" s="80">
        <v>249999</v>
      </c>
      <c r="E4" s="80">
        <v>499999</v>
      </c>
      <c r="F4" s="324"/>
      <c r="G4" s="81" t="s">
        <v>109</v>
      </c>
      <c r="H4" s="322"/>
      <c r="I4" s="322"/>
    </row>
    <row r="5" spans="1:11" ht="4.5" customHeight="1" x14ac:dyDescent="0.25">
      <c r="A5" s="25"/>
      <c r="B5" s="334"/>
      <c r="C5" s="334"/>
      <c r="D5" s="334"/>
      <c r="E5" s="334"/>
      <c r="F5" s="334"/>
      <c r="G5" s="334"/>
      <c r="H5" s="334"/>
      <c r="I5" s="25"/>
    </row>
    <row r="6" spans="1:11" ht="15" customHeight="1" x14ac:dyDescent="0.25">
      <c r="A6" s="82" t="s">
        <v>146</v>
      </c>
      <c r="B6" s="335" t="s">
        <v>110</v>
      </c>
      <c r="C6" s="335"/>
      <c r="D6" s="335"/>
      <c r="E6" s="335"/>
      <c r="F6" s="335"/>
      <c r="G6" s="335"/>
      <c r="H6" s="335"/>
      <c r="I6" s="25"/>
    </row>
    <row r="7" spans="1:11" ht="15" customHeight="1" x14ac:dyDescent="0.25">
      <c r="A7" s="70">
        <v>2008</v>
      </c>
      <c r="B7" s="126">
        <v>35500</v>
      </c>
      <c r="C7" s="126">
        <v>26600</v>
      </c>
      <c r="D7" s="126">
        <v>6500</v>
      </c>
      <c r="E7" s="132">
        <v>4000</v>
      </c>
      <c r="F7" s="132">
        <v>8900</v>
      </c>
      <c r="G7" s="126">
        <v>19400</v>
      </c>
      <c r="H7" s="126">
        <v>81500</v>
      </c>
      <c r="I7" s="226" t="s">
        <v>307</v>
      </c>
      <c r="J7" s="47"/>
      <c r="K7" s="47"/>
    </row>
    <row r="8" spans="1:11" ht="15" customHeight="1" x14ac:dyDescent="0.25">
      <c r="A8" s="70">
        <v>2009</v>
      </c>
      <c r="B8" s="126">
        <v>35600</v>
      </c>
      <c r="C8" s="126">
        <v>26800</v>
      </c>
      <c r="D8" s="126">
        <v>6400</v>
      </c>
      <c r="E8" s="132">
        <v>4000</v>
      </c>
      <c r="F8" s="132">
        <v>8700</v>
      </c>
      <c r="G8" s="126">
        <v>19100</v>
      </c>
      <c r="H8" s="126">
        <v>81500</v>
      </c>
      <c r="I8" s="226" t="s">
        <v>307</v>
      </c>
      <c r="J8" s="47"/>
      <c r="K8" s="47"/>
    </row>
    <row r="9" spans="1:11" ht="15" customHeight="1" x14ac:dyDescent="0.25">
      <c r="A9" s="70">
        <v>2010</v>
      </c>
      <c r="B9" s="126">
        <v>35500</v>
      </c>
      <c r="C9" s="126">
        <v>26700</v>
      </c>
      <c r="D9" s="126">
        <v>6500</v>
      </c>
      <c r="E9" s="132">
        <v>3900</v>
      </c>
      <c r="F9" s="132">
        <v>8900</v>
      </c>
      <c r="G9" s="126">
        <v>19300</v>
      </c>
      <c r="H9" s="126">
        <v>81500</v>
      </c>
      <c r="I9" s="226" t="s">
        <v>307</v>
      </c>
      <c r="J9" s="47"/>
      <c r="K9" s="47"/>
    </row>
    <row r="10" spans="1:11" ht="15" customHeight="1" x14ac:dyDescent="0.25">
      <c r="A10" s="70">
        <v>2011</v>
      </c>
      <c r="B10" s="126">
        <v>35600</v>
      </c>
      <c r="C10" s="126">
        <v>26300</v>
      </c>
      <c r="D10" s="126">
        <v>6600</v>
      </c>
      <c r="E10" s="132">
        <v>3900</v>
      </c>
      <c r="F10" s="132">
        <v>9100</v>
      </c>
      <c r="G10" s="126">
        <v>19600</v>
      </c>
      <c r="H10" s="126">
        <v>81500</v>
      </c>
      <c r="I10" s="226" t="s">
        <v>307</v>
      </c>
      <c r="J10" s="47"/>
      <c r="K10" s="47"/>
    </row>
    <row r="11" spans="1:11" ht="15" customHeight="1" x14ac:dyDescent="0.25">
      <c r="A11" s="70">
        <v>2012</v>
      </c>
      <c r="B11" s="126">
        <v>30800</v>
      </c>
      <c r="C11" s="126">
        <v>26100</v>
      </c>
      <c r="D11" s="126">
        <v>7200</v>
      </c>
      <c r="E11" s="132">
        <v>4200</v>
      </c>
      <c r="F11" s="132">
        <v>9600</v>
      </c>
      <c r="G11" s="126">
        <v>21000</v>
      </c>
      <c r="H11" s="126">
        <v>77900</v>
      </c>
      <c r="I11" s="226" t="s">
        <v>307</v>
      </c>
      <c r="J11" s="47"/>
      <c r="K11" s="47"/>
    </row>
    <row r="12" spans="1:11" ht="15" customHeight="1" x14ac:dyDescent="0.25">
      <c r="A12" s="70">
        <v>2013</v>
      </c>
      <c r="B12" s="116">
        <v>30400</v>
      </c>
      <c r="C12" s="116">
        <v>26900</v>
      </c>
      <c r="D12" s="116">
        <v>6800</v>
      </c>
      <c r="E12" s="116">
        <v>4100</v>
      </c>
      <c r="F12" s="116">
        <v>9700</v>
      </c>
      <c r="G12" s="116">
        <v>20600</v>
      </c>
      <c r="H12" s="116">
        <v>77900</v>
      </c>
      <c r="I12" s="226" t="s">
        <v>307</v>
      </c>
      <c r="J12" s="47"/>
      <c r="K12" s="47"/>
    </row>
    <row r="13" spans="1:11" ht="15" customHeight="1" x14ac:dyDescent="0.25">
      <c r="A13" s="70">
        <v>2014</v>
      </c>
      <c r="B13" s="116">
        <v>30300</v>
      </c>
      <c r="C13" s="116">
        <v>26500</v>
      </c>
      <c r="D13" s="116">
        <v>6300</v>
      </c>
      <c r="E13" s="116">
        <v>4500</v>
      </c>
      <c r="F13" s="116">
        <v>9800</v>
      </c>
      <c r="G13" s="116">
        <v>20600</v>
      </c>
      <c r="H13" s="116">
        <v>77400</v>
      </c>
      <c r="I13" s="226" t="s">
        <v>307</v>
      </c>
      <c r="J13" s="47"/>
      <c r="K13" s="47"/>
    </row>
    <row r="14" spans="1:11" ht="15" customHeight="1" x14ac:dyDescent="0.25">
      <c r="A14" s="70">
        <v>2015</v>
      </c>
      <c r="B14" s="116">
        <v>30400</v>
      </c>
      <c r="C14" s="116">
        <v>26400</v>
      </c>
      <c r="D14" s="116">
        <v>6100</v>
      </c>
      <c r="E14" s="116">
        <v>4600</v>
      </c>
      <c r="F14" s="116">
        <v>9900</v>
      </c>
      <c r="G14" s="116">
        <v>20600</v>
      </c>
      <c r="H14" s="116">
        <v>77400</v>
      </c>
      <c r="I14" s="226" t="s">
        <v>307</v>
      </c>
      <c r="J14" s="47"/>
      <c r="K14" s="47"/>
    </row>
    <row r="15" spans="1:11" ht="15" customHeight="1" x14ac:dyDescent="0.25">
      <c r="A15" s="70">
        <v>2016</v>
      </c>
      <c r="B15" s="116">
        <v>29500</v>
      </c>
      <c r="C15" s="116">
        <v>26200</v>
      </c>
      <c r="D15" s="116">
        <v>6300</v>
      </c>
      <c r="E15" s="116">
        <v>4700</v>
      </c>
      <c r="F15" s="116">
        <v>10000</v>
      </c>
      <c r="G15" s="116">
        <v>21000</v>
      </c>
      <c r="H15" s="116">
        <v>76700</v>
      </c>
      <c r="I15" s="226" t="s">
        <v>307</v>
      </c>
      <c r="J15" s="47"/>
      <c r="K15" s="47"/>
    </row>
    <row r="16" spans="1:11" ht="15" customHeight="1" x14ac:dyDescent="0.25">
      <c r="A16" s="70">
        <v>2017</v>
      </c>
      <c r="B16" s="116">
        <v>30700</v>
      </c>
      <c r="C16" s="116">
        <v>25500</v>
      </c>
      <c r="D16" s="116">
        <v>6350</v>
      </c>
      <c r="E16" s="116">
        <v>4500</v>
      </c>
      <c r="F16" s="116">
        <v>10050</v>
      </c>
      <c r="G16" s="116">
        <f>+F16+E16+D16</f>
        <v>20900</v>
      </c>
      <c r="H16" s="116">
        <v>77100</v>
      </c>
      <c r="I16" s="226" t="s">
        <v>307</v>
      </c>
      <c r="J16" s="47"/>
      <c r="K16" s="47"/>
    </row>
    <row r="17" spans="1:13" ht="8.25" customHeight="1" x14ac:dyDescent="0.25">
      <c r="A17" s="25"/>
      <c r="B17" s="336"/>
      <c r="C17" s="336"/>
      <c r="D17" s="336"/>
      <c r="E17" s="336"/>
      <c r="F17" s="336"/>
      <c r="G17" s="336"/>
      <c r="H17" s="336"/>
      <c r="I17" s="25"/>
      <c r="J17" s="47"/>
      <c r="K17" s="47"/>
      <c r="M17" s="84"/>
    </row>
    <row r="18" spans="1:13" ht="17.100000000000001" customHeight="1" x14ac:dyDescent="0.25">
      <c r="A18" s="82" t="s">
        <v>147</v>
      </c>
      <c r="B18" s="335" t="s">
        <v>111</v>
      </c>
      <c r="C18" s="335"/>
      <c r="D18" s="335"/>
      <c r="E18" s="335"/>
      <c r="F18" s="335"/>
      <c r="G18" s="335"/>
      <c r="H18" s="335"/>
      <c r="I18" s="136" t="s">
        <v>112</v>
      </c>
      <c r="J18" s="47"/>
      <c r="K18" s="47"/>
    </row>
    <row r="19" spans="1:13" ht="15" customHeight="1" x14ac:dyDescent="0.25">
      <c r="A19" s="70">
        <v>2008</v>
      </c>
      <c r="B19" s="126">
        <v>1800</v>
      </c>
      <c r="C19" s="126">
        <v>5000</v>
      </c>
      <c r="D19" s="126">
        <v>3600</v>
      </c>
      <c r="E19" s="132">
        <v>2900</v>
      </c>
      <c r="F19" s="132">
        <v>12100</v>
      </c>
      <c r="G19" s="126">
        <v>18600</v>
      </c>
      <c r="H19" s="126">
        <v>25400</v>
      </c>
      <c r="I19" s="252">
        <v>312</v>
      </c>
      <c r="J19" s="47"/>
      <c r="K19" s="47"/>
    </row>
    <row r="20" spans="1:13" ht="15" customHeight="1" x14ac:dyDescent="0.25">
      <c r="A20" s="70">
        <v>2009</v>
      </c>
      <c r="B20" s="126">
        <v>1800</v>
      </c>
      <c r="C20" s="126">
        <v>4900</v>
      </c>
      <c r="D20" s="126">
        <v>3700</v>
      </c>
      <c r="E20" s="132">
        <v>2900</v>
      </c>
      <c r="F20" s="132">
        <v>12100</v>
      </c>
      <c r="G20" s="126">
        <v>18700</v>
      </c>
      <c r="H20" s="126">
        <v>25400</v>
      </c>
      <c r="I20" s="252">
        <v>312</v>
      </c>
      <c r="J20" s="47"/>
      <c r="K20" s="47"/>
    </row>
    <row r="21" spans="1:13" ht="15" customHeight="1" x14ac:dyDescent="0.25">
      <c r="A21" s="70">
        <v>2010</v>
      </c>
      <c r="B21" s="126">
        <v>1800</v>
      </c>
      <c r="C21" s="126">
        <v>4900</v>
      </c>
      <c r="D21" s="126">
        <v>3700</v>
      </c>
      <c r="E21" s="132">
        <v>2800</v>
      </c>
      <c r="F21" s="132">
        <v>12200</v>
      </c>
      <c r="G21" s="126">
        <v>18700</v>
      </c>
      <c r="H21" s="126">
        <v>25400</v>
      </c>
      <c r="I21" s="252">
        <v>312</v>
      </c>
      <c r="J21" s="47"/>
      <c r="K21" s="47"/>
    </row>
    <row r="22" spans="1:13" ht="15" customHeight="1" x14ac:dyDescent="0.25">
      <c r="A22" s="70">
        <v>2011</v>
      </c>
      <c r="B22" s="126">
        <v>1800</v>
      </c>
      <c r="C22" s="126">
        <v>4700</v>
      </c>
      <c r="D22" s="126">
        <v>3700</v>
      </c>
      <c r="E22" s="132">
        <v>2800</v>
      </c>
      <c r="F22" s="132">
        <v>12400</v>
      </c>
      <c r="G22" s="117">
        <v>18900</v>
      </c>
      <c r="H22" s="126">
        <v>25400</v>
      </c>
      <c r="I22" s="252">
        <v>312</v>
      </c>
      <c r="J22" s="47"/>
      <c r="K22" s="47"/>
    </row>
    <row r="23" spans="1:13" ht="15" customHeight="1" x14ac:dyDescent="0.25">
      <c r="A23" s="70">
        <v>2012</v>
      </c>
      <c r="B23" s="126">
        <v>1720</v>
      </c>
      <c r="C23" s="126">
        <v>4560</v>
      </c>
      <c r="D23" s="126">
        <v>3460</v>
      </c>
      <c r="E23" s="132">
        <v>2460</v>
      </c>
      <c r="F23" s="132">
        <v>13400</v>
      </c>
      <c r="G23" s="126">
        <v>19320</v>
      </c>
      <c r="H23" s="126">
        <v>25600</v>
      </c>
      <c r="I23" s="252">
        <v>329</v>
      </c>
      <c r="J23" s="47"/>
      <c r="K23" s="47"/>
    </row>
    <row r="24" spans="1:13" ht="15" customHeight="1" x14ac:dyDescent="0.25">
      <c r="A24" s="70">
        <v>2013</v>
      </c>
      <c r="B24" s="116">
        <v>1500</v>
      </c>
      <c r="C24" s="116">
        <v>4400</v>
      </c>
      <c r="D24" s="116">
        <v>3700</v>
      </c>
      <c r="E24" s="116">
        <v>2300</v>
      </c>
      <c r="F24" s="116">
        <v>13600</v>
      </c>
      <c r="G24" s="116">
        <v>19600</v>
      </c>
      <c r="H24" s="116">
        <v>25500</v>
      </c>
      <c r="I24" s="253">
        <v>327</v>
      </c>
      <c r="J24" s="47"/>
      <c r="K24" s="47"/>
    </row>
    <row r="25" spans="1:13" ht="15" customHeight="1" x14ac:dyDescent="0.25">
      <c r="A25" s="70">
        <v>2014</v>
      </c>
      <c r="B25" s="116">
        <v>1400</v>
      </c>
      <c r="C25" s="116">
        <v>4300</v>
      </c>
      <c r="D25" s="116">
        <v>3800</v>
      </c>
      <c r="E25" s="116">
        <v>2500</v>
      </c>
      <c r="F25" s="116">
        <v>13500</v>
      </c>
      <c r="G25" s="116">
        <v>19800</v>
      </c>
      <c r="H25" s="116">
        <v>25500</v>
      </c>
      <c r="I25" s="253">
        <v>329</v>
      </c>
      <c r="J25" s="47"/>
      <c r="K25" s="47"/>
    </row>
    <row r="26" spans="1:13" ht="15" customHeight="1" x14ac:dyDescent="0.25">
      <c r="A26" s="83">
        <v>2015</v>
      </c>
      <c r="B26" s="116">
        <v>1400</v>
      </c>
      <c r="C26" s="116">
        <v>4200</v>
      </c>
      <c r="D26" s="116">
        <v>3700</v>
      </c>
      <c r="E26" s="116">
        <v>2500</v>
      </c>
      <c r="F26" s="116">
        <v>13600</v>
      </c>
      <c r="G26" s="116">
        <v>19800</v>
      </c>
      <c r="H26" s="116">
        <v>25400</v>
      </c>
      <c r="I26" s="253">
        <v>328</v>
      </c>
      <c r="J26" s="47"/>
      <c r="K26" s="47"/>
    </row>
    <row r="27" spans="1:13" ht="15" customHeight="1" x14ac:dyDescent="0.25">
      <c r="A27" s="83">
        <v>2016</v>
      </c>
      <c r="B27" s="116">
        <v>1300</v>
      </c>
      <c r="C27" s="116">
        <v>4400</v>
      </c>
      <c r="D27" s="116">
        <v>3700</v>
      </c>
      <c r="E27" s="116">
        <v>2400</v>
      </c>
      <c r="F27" s="116">
        <v>13600</v>
      </c>
      <c r="G27" s="116">
        <v>19700</v>
      </c>
      <c r="H27" s="116">
        <v>25400</v>
      </c>
      <c r="I27" s="177">
        <v>331</v>
      </c>
      <c r="J27" s="47"/>
      <c r="K27" s="47"/>
    </row>
    <row r="28" spans="1:13" ht="15" customHeight="1" thickBot="1" x14ac:dyDescent="0.3">
      <c r="A28" s="85">
        <v>2017</v>
      </c>
      <c r="B28" s="111">
        <v>1500</v>
      </c>
      <c r="C28" s="111">
        <v>4200</v>
      </c>
      <c r="D28" s="111">
        <v>3600</v>
      </c>
      <c r="E28" s="111">
        <v>2200</v>
      </c>
      <c r="F28" s="111">
        <v>13800</v>
      </c>
      <c r="G28" s="111">
        <f>+F28+E28+D28</f>
        <v>19600</v>
      </c>
      <c r="H28" s="111">
        <v>25300</v>
      </c>
      <c r="I28" s="120">
        <v>328</v>
      </c>
      <c r="J28" s="47"/>
      <c r="K28" s="47"/>
    </row>
    <row r="29" spans="1:13" ht="18" customHeight="1" x14ac:dyDescent="0.25">
      <c r="A29" s="326" t="s">
        <v>312</v>
      </c>
      <c r="B29" s="333"/>
      <c r="C29" s="333"/>
      <c r="D29" s="333"/>
      <c r="E29" s="333"/>
      <c r="F29" s="333"/>
      <c r="G29" s="333"/>
      <c r="H29" s="333"/>
      <c r="I29" s="326"/>
      <c r="J29" s="326"/>
      <c r="K29" s="47"/>
    </row>
    <row r="30" spans="1:13" ht="18" customHeight="1" x14ac:dyDescent="0.25">
      <c r="A30" s="74"/>
      <c r="B30" s="38"/>
      <c r="C30" s="38"/>
      <c r="D30" s="38"/>
      <c r="E30" s="38"/>
      <c r="F30" s="86"/>
      <c r="G30" s="38"/>
      <c r="H30" s="38"/>
      <c r="I30" s="74"/>
      <c r="J30" s="47"/>
      <c r="K30" s="47"/>
    </row>
    <row r="31" spans="1:13" ht="18" customHeight="1" x14ac:dyDescent="0.25">
      <c r="A31" s="61"/>
      <c r="B31" s="61"/>
      <c r="C31" s="61"/>
      <c r="D31" s="61"/>
      <c r="E31" s="61"/>
      <c r="F31" s="61"/>
      <c r="G31" s="61"/>
      <c r="H31" s="61"/>
      <c r="I31" s="87"/>
    </row>
    <row r="32" spans="1:13" ht="18" customHeight="1" x14ac:dyDescent="0.25">
      <c r="A32" s="88"/>
      <c r="B32" s="88"/>
      <c r="C32" s="88"/>
      <c r="D32" s="88"/>
      <c r="E32" s="88"/>
      <c r="F32" s="88"/>
      <c r="G32" s="88"/>
      <c r="H32" s="88"/>
      <c r="I32" s="88"/>
    </row>
  </sheetData>
  <customSheetViews>
    <customSheetView guid="{9EC70E18-8C3A-46F5-BE67-33C10C055D84}" showPageBreaks="1" fitToPage="1" printArea="1">
      <selection activeCell="F28" sqref="F28"/>
      <pageMargins left="0.7" right="0.7" top="0.75" bottom="0.75" header="0.3" footer="0.3"/>
      <pageSetup scale="96" orientation="portrait" r:id="rId1"/>
    </customSheetView>
    <customSheetView guid="{572EB0DD-300A-47BD-BE7D-63D572A749B1}" showPageBreaks="1" fitToPage="1" printArea="1">
      <selection activeCell="A2" sqref="A2:A4"/>
      <pageMargins left="0.7" right="0.7" top="0.75" bottom="0.75" header="0.3" footer="0.3"/>
      <pageSetup scale="96" orientation="portrait" r:id="rId2"/>
    </customSheetView>
    <customSheetView guid="{873DCBBA-D251-4338-AD66-8DDC08D54616}" fitToPage="1">
      <selection activeCell="A2" sqref="A2:A4"/>
      <pageMargins left="0.7" right="0.7" top="0.75" bottom="0.75" header="0.3" footer="0.3"/>
      <pageSetup scale="96" orientation="portrait" r:id="rId3"/>
    </customSheetView>
    <customSheetView guid="{94073BD0-C5DE-4F68-B048-13CD46AAA0AA}" fitToPage="1">
      <selection activeCell="A2" sqref="A2:A4"/>
      <pageMargins left="0.7" right="0.7" top="0.75" bottom="0.75" header="0.3" footer="0.3"/>
      <pageSetup scale="96" orientation="portrait" r:id="rId4"/>
    </customSheetView>
  </customSheetViews>
  <mergeCells count="13">
    <mergeCell ref="A29:J29"/>
    <mergeCell ref="B5:H5"/>
    <mergeCell ref="B6:H6"/>
    <mergeCell ref="B18:H18"/>
    <mergeCell ref="B17:H17"/>
    <mergeCell ref="I2:I4"/>
    <mergeCell ref="A1:I1"/>
    <mergeCell ref="D2:G2"/>
    <mergeCell ref="A2:A4"/>
    <mergeCell ref="B2:B4"/>
    <mergeCell ref="C2:C4"/>
    <mergeCell ref="H2:H4"/>
    <mergeCell ref="F3:F4"/>
  </mergeCells>
  <pageMargins left="0.7" right="0.7" top="0.75" bottom="0.75" header="0.3" footer="0.3"/>
  <pageSetup scale="96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12</vt:i4>
      </vt:variant>
    </vt:vector>
  </HeadingPairs>
  <TitlesOfParts>
    <vt:vector size="23" baseType="lpstr">
      <vt:lpstr>1-ov-tb-01</vt:lpstr>
      <vt:lpstr>1-ov-tb-02</vt:lpstr>
      <vt:lpstr>1-ov-tb-03</vt:lpstr>
      <vt:lpstr>1-ov-tb-04</vt:lpstr>
      <vt:lpstr>1-ov-tb-07</vt:lpstr>
      <vt:lpstr>1-ov-tb-08</vt:lpstr>
      <vt:lpstr>1-ov-tb-09 2017</vt:lpstr>
      <vt:lpstr>1-ov-tb-10 2017</vt:lpstr>
      <vt:lpstr>1-ov-tb-11 </vt:lpstr>
      <vt:lpstr>1-ov-tb-12 </vt:lpstr>
      <vt:lpstr>1-ov-tb-13</vt:lpstr>
      <vt:lpstr>'1-ov-tb-01'!Print_Area</vt:lpstr>
      <vt:lpstr>'1-ov-tb-02'!Print_Area</vt:lpstr>
      <vt:lpstr>'1-ov-tb-04'!Print_Area</vt:lpstr>
      <vt:lpstr>'1-ov-tb-07'!Print_Area</vt:lpstr>
      <vt:lpstr>'1-ov-tb-08'!Print_Area</vt:lpstr>
      <vt:lpstr>'1-ov-tb-09 2017'!Print_Area</vt:lpstr>
      <vt:lpstr>'1-ov-tb-10 2017'!Print_Area</vt:lpstr>
      <vt:lpstr>'1-ov-tb-11 '!Print_Area</vt:lpstr>
      <vt:lpstr>'1-ov-tb-12 '!Print_Area</vt:lpstr>
      <vt:lpstr>'1-ov-tb-13'!Print_Area</vt:lpstr>
      <vt:lpstr>'1-ov-tb-09 2017'!Print_Titles</vt:lpstr>
      <vt:lpstr>'1-ov-tb-12 '!Print_Titles</vt:lpstr>
    </vt:vector>
  </TitlesOfParts>
  <Company>NASS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lettjo</dc:creator>
  <cp:lastModifiedBy>Letterman, Jodi - NASS</cp:lastModifiedBy>
  <cp:lastPrinted>2018-12-31T19:17:54Z</cp:lastPrinted>
  <dcterms:created xsi:type="dcterms:W3CDTF">2010-06-03T20:12:47Z</dcterms:created>
  <dcterms:modified xsi:type="dcterms:W3CDTF">2019-06-06T16:57:04Z</dcterms:modified>
</cp:coreProperties>
</file>